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時間得点" sheetId="1" r:id="rId1"/>
    <sheet name="距離得点" sheetId="2" r:id="rId2"/>
    <sheet name="総得点" sheetId="3" r:id="rId3"/>
    <sheet name="印刷用" sheetId="4" r:id="rId4"/>
  </sheets>
  <definedNames/>
  <calcPr fullCalcOnLoad="1"/>
</workbook>
</file>

<file path=xl/sharedStrings.xml><?xml version="1.0" encoding="utf-8"?>
<sst xmlns="http://schemas.openxmlformats.org/spreadsheetml/2006/main" count="232" uniqueCount="64">
  <si>
    <t>1STクラス得点集計ソフト</t>
  </si>
  <si>
    <t>大会名</t>
  </si>
  <si>
    <t>ナサス</t>
  </si>
  <si>
    <t>日付</t>
  </si>
  <si>
    <t>ＤＡＹ</t>
  </si>
  <si>
    <t>最長フライト時間</t>
  </si>
  <si>
    <t>競技参加人数</t>
  </si>
  <si>
    <t>平均エアタイム</t>
  </si>
  <si>
    <t>順位</t>
  </si>
  <si>
    <t>No</t>
  </si>
  <si>
    <t>名前</t>
  </si>
  <si>
    <t>チーム</t>
  </si>
  <si>
    <t>機体</t>
  </si>
  <si>
    <t>Single/Double/角なし</t>
  </si>
  <si>
    <t>テイクオフ時間</t>
  </si>
  <si>
    <t>ランディング時間</t>
  </si>
  <si>
    <t>エアタイム(秒）</t>
  </si>
  <si>
    <t>時間得点</t>
  </si>
  <si>
    <t>備考</t>
  </si>
  <si>
    <t>二杉瑠香</t>
  </si>
  <si>
    <t>Zephyr</t>
  </si>
  <si>
    <t>スポーツ2</t>
  </si>
  <si>
    <t>Double</t>
  </si>
  <si>
    <t>小木曽文俊</t>
  </si>
  <si>
    <t>U2</t>
  </si>
  <si>
    <t>三竹諒</t>
  </si>
  <si>
    <t>EPO</t>
  </si>
  <si>
    <t>US</t>
  </si>
  <si>
    <t>鈴木絢子</t>
  </si>
  <si>
    <t>ファルコン</t>
  </si>
  <si>
    <t>Single</t>
  </si>
  <si>
    <t>大陽智仁</t>
  </si>
  <si>
    <t>金敏規</t>
  </si>
  <si>
    <t>川手悠紀</t>
  </si>
  <si>
    <t>フライングチキン</t>
  </si>
  <si>
    <t>Lite Speed</t>
  </si>
  <si>
    <t>松田晃明</t>
  </si>
  <si>
    <t>SKY DUST</t>
  </si>
  <si>
    <t>一瀬寛</t>
  </si>
  <si>
    <t>バディー</t>
  </si>
  <si>
    <t>三上卓也</t>
  </si>
  <si>
    <t>ラミナールR</t>
  </si>
  <si>
    <t>藤井翔太</t>
  </si>
  <si>
    <t>九州連合</t>
  </si>
  <si>
    <t>ラミナール</t>
  </si>
  <si>
    <t>日吉俊介</t>
  </si>
  <si>
    <t>パラメータa</t>
  </si>
  <si>
    <t>RVF</t>
  </si>
  <si>
    <t>パラメータb</t>
  </si>
  <si>
    <t>最長飛行距離</t>
  </si>
  <si>
    <t>平均飛行区間</t>
  </si>
  <si>
    <t>取得パイロン数</t>
  </si>
  <si>
    <t>距離得点</t>
  </si>
  <si>
    <t>％コンペGPSから手入力</t>
  </si>
  <si>
    <t>NASAS2009</t>
  </si>
  <si>
    <t>最高合計得点</t>
  </si>
  <si>
    <t>時間順位</t>
  </si>
  <si>
    <t>距離順位</t>
  </si>
  <si>
    <t>合計得点</t>
  </si>
  <si>
    <t>得点</t>
  </si>
  <si>
    <t>棄権</t>
  </si>
  <si>
    <t>タスクストップ</t>
  </si>
  <si>
    <t>スポーツ2</t>
  </si>
  <si>
    <t>ラミナール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</si>
</sst>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17" borderId="0" xfId="0" applyFill="1" applyAlignment="1">
      <alignment/>
    </xf>
    <xf numFmtId="0" fontId="2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14" fontId="0" fillId="24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14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4" borderId="10" xfId="0" applyNumberFormat="1" applyFill="1" applyBorder="1" applyAlignment="1">
      <alignment/>
    </xf>
    <xf numFmtId="0" fontId="20" fillId="0" borderId="10" xfId="0" applyFont="1" applyBorder="1" applyAlignment="1">
      <alignment/>
    </xf>
    <xf numFmtId="14" fontId="0" fillId="24" borderId="10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178" fontId="0" fillId="24" borderId="10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15" borderId="10" xfId="0" applyFill="1" applyBorder="1" applyAlignment="1">
      <alignment/>
    </xf>
    <xf numFmtId="177" fontId="0" fillId="25" borderId="10" xfId="0" applyNumberFormat="1" applyFill="1" applyBorder="1" applyAlignment="1">
      <alignment/>
    </xf>
    <xf numFmtId="0" fontId="19" fillId="17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selection activeCell="G15" sqref="G15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14.375" style="0" customWidth="1"/>
    <col min="4" max="4" width="14.125" style="0" customWidth="1"/>
    <col min="5" max="5" width="15.125" style="0" customWidth="1"/>
    <col min="6" max="6" width="19.75390625" style="0" customWidth="1"/>
    <col min="7" max="7" width="13.75390625" style="0" customWidth="1"/>
    <col min="8" max="8" width="14.625" style="0" customWidth="1"/>
    <col min="9" max="9" width="12.00390625" style="0" customWidth="1"/>
    <col min="10" max="10" width="11.75390625" style="0" customWidth="1"/>
    <col min="11" max="11" width="12.375" style="0" bestFit="1" customWidth="1"/>
  </cols>
  <sheetData>
    <row r="1" spans="1:11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1"/>
    </row>
    <row r="4" spans="3:9" ht="14.25">
      <c r="C4" s="2" t="s">
        <v>1</v>
      </c>
      <c r="D4" s="3" t="s">
        <v>2</v>
      </c>
      <c r="E4" s="4"/>
      <c r="F4" s="4"/>
      <c r="G4" s="4"/>
      <c r="H4" s="4"/>
      <c r="I4" s="4"/>
    </row>
    <row r="5" spans="3:8" ht="14.25">
      <c r="C5" s="2" t="s">
        <v>3</v>
      </c>
      <c r="D5" s="5">
        <v>40044</v>
      </c>
      <c r="E5" s="4"/>
      <c r="F5" s="4"/>
      <c r="G5" s="4"/>
      <c r="H5" s="4"/>
    </row>
    <row r="6" spans="3:10" ht="14.25">
      <c r="C6" s="2" t="s">
        <v>4</v>
      </c>
      <c r="D6" s="3">
        <v>2</v>
      </c>
      <c r="E6" s="4"/>
      <c r="F6" s="4"/>
      <c r="G6" s="4"/>
      <c r="H6" s="4"/>
      <c r="I6" s="4"/>
      <c r="J6" s="4"/>
    </row>
    <row r="7" spans="3:9" ht="13.5">
      <c r="C7" s="4"/>
      <c r="D7" s="4"/>
      <c r="E7" s="4"/>
      <c r="F7" s="4"/>
      <c r="G7" s="4"/>
      <c r="H7" s="4"/>
      <c r="I7" s="4"/>
    </row>
    <row r="8" spans="3:10" ht="13.5">
      <c r="C8" s="6" t="s">
        <v>5</v>
      </c>
      <c r="D8" s="6">
        <f>MAX(I11:I24)</f>
        <v>1754</v>
      </c>
      <c r="E8" s="4"/>
      <c r="F8" s="7" t="s">
        <v>6</v>
      </c>
      <c r="G8" s="8">
        <v>11</v>
      </c>
      <c r="H8" s="4"/>
      <c r="I8" s="7" t="s">
        <v>7</v>
      </c>
      <c r="J8" s="9">
        <f>SUM(I11:I24)/G8</f>
        <v>690.6363636363636</v>
      </c>
    </row>
    <row r="10" spans="1:11" ht="13.5">
      <c r="A10" s="6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</row>
    <row r="11" spans="1:11" ht="13.5">
      <c r="A11" s="6">
        <f aca="true" t="shared" si="0" ref="A11:A22">IF($J11=0,".",RANK($J11,$J$11:$J$24))</f>
        <v>10</v>
      </c>
      <c r="B11" s="10">
        <v>1</v>
      </c>
      <c r="C11" s="10" t="s">
        <v>19</v>
      </c>
      <c r="D11" s="10" t="s">
        <v>20</v>
      </c>
      <c r="E11" s="10" t="s">
        <v>21</v>
      </c>
      <c r="F11" s="11" t="s">
        <v>22</v>
      </c>
      <c r="G11" s="12">
        <v>0.5949884259259259</v>
      </c>
      <c r="H11" s="13">
        <v>0.5973726851851852</v>
      </c>
      <c r="I11" s="14">
        <f aca="true" t="shared" si="1" ref="I11:I22">3600*HOUR(H11-G11)+60*MINUTE(H11-G11)+SECOND(H11-G11)</f>
        <v>206</v>
      </c>
      <c r="J11" s="15">
        <f>I11/$D$8*'距離得点'!$G$7</f>
        <v>58.722919042189275</v>
      </c>
      <c r="K11" s="40" t="s">
        <v>61</v>
      </c>
    </row>
    <row r="12" spans="1:11" ht="13.5">
      <c r="A12" s="6">
        <f t="shared" si="0"/>
        <v>2</v>
      </c>
      <c r="B12" s="10">
        <v>2</v>
      </c>
      <c r="C12" s="10" t="s">
        <v>23</v>
      </c>
      <c r="D12" s="10" t="s">
        <v>20</v>
      </c>
      <c r="E12" s="10" t="s">
        <v>24</v>
      </c>
      <c r="F12" s="11" t="s">
        <v>22</v>
      </c>
      <c r="G12" s="12">
        <v>0.5546064814814815</v>
      </c>
      <c r="H12" s="13">
        <v>0.5720023148148148</v>
      </c>
      <c r="I12" s="14">
        <f t="shared" si="1"/>
        <v>1503</v>
      </c>
      <c r="J12" s="15">
        <f>I12/$D$8*'距離得点'!$G$7</f>
        <v>428.4492588369441</v>
      </c>
      <c r="K12" s="6"/>
    </row>
    <row r="13" spans="1:11" ht="13.5">
      <c r="A13" s="6">
        <f t="shared" si="0"/>
        <v>7</v>
      </c>
      <c r="B13" s="10">
        <v>3</v>
      </c>
      <c r="C13" s="10" t="s">
        <v>25</v>
      </c>
      <c r="D13" s="10" t="s">
        <v>26</v>
      </c>
      <c r="E13" s="10" t="s">
        <v>27</v>
      </c>
      <c r="F13" s="11" t="s">
        <v>22</v>
      </c>
      <c r="G13" s="12">
        <v>0.5551851851851851</v>
      </c>
      <c r="H13" s="13">
        <v>0.5602546296296297</v>
      </c>
      <c r="I13" s="14">
        <f t="shared" si="1"/>
        <v>438</v>
      </c>
      <c r="J13" s="15">
        <f>I13/$D$8*'距離得点'!$G$7</f>
        <v>124.85746864310148</v>
      </c>
      <c r="K13" s="6"/>
    </row>
    <row r="14" spans="1:11" ht="13.5">
      <c r="A14" s="6">
        <f t="shared" si="0"/>
        <v>4</v>
      </c>
      <c r="B14" s="10">
        <v>4</v>
      </c>
      <c r="C14" s="10" t="s">
        <v>28</v>
      </c>
      <c r="D14" s="10" t="s">
        <v>26</v>
      </c>
      <c r="E14" s="10" t="s">
        <v>29</v>
      </c>
      <c r="F14" s="11" t="s">
        <v>30</v>
      </c>
      <c r="G14" s="12">
        <v>0.5389467592592593</v>
      </c>
      <c r="H14" s="13">
        <v>0.5478009259259259</v>
      </c>
      <c r="I14" s="14">
        <f t="shared" si="1"/>
        <v>765</v>
      </c>
      <c r="J14" s="15">
        <f>I14/$D$8*'距離得点'!$G$7</f>
        <v>218.07297605473207</v>
      </c>
      <c r="K14" s="6"/>
    </row>
    <row r="15" spans="1:11" ht="13.5">
      <c r="A15" s="6">
        <f t="shared" si="0"/>
        <v>11</v>
      </c>
      <c r="B15" s="10">
        <v>5</v>
      </c>
      <c r="C15" s="10" t="s">
        <v>31</v>
      </c>
      <c r="D15" s="10" t="s">
        <v>26</v>
      </c>
      <c r="E15" s="10" t="s">
        <v>29</v>
      </c>
      <c r="F15" s="11" t="s">
        <v>30</v>
      </c>
      <c r="G15" s="12">
        <v>0.5953240740740741</v>
      </c>
      <c r="H15" s="13">
        <v>0.5973726851851852</v>
      </c>
      <c r="I15" s="14">
        <f t="shared" si="1"/>
        <v>177</v>
      </c>
      <c r="J15" s="15">
        <f>I15/$D$8*'距離得点'!$G$7</f>
        <v>50.45610034207525</v>
      </c>
      <c r="K15" s="40" t="s">
        <v>61</v>
      </c>
    </row>
    <row r="16" spans="1:11" ht="13.5">
      <c r="A16" s="6">
        <f t="shared" si="0"/>
        <v>3</v>
      </c>
      <c r="B16" s="10">
        <v>6</v>
      </c>
      <c r="C16" s="10" t="s">
        <v>32</v>
      </c>
      <c r="D16" s="10" t="s">
        <v>20</v>
      </c>
      <c r="E16" s="10" t="s">
        <v>24</v>
      </c>
      <c r="F16" s="11" t="s">
        <v>22</v>
      </c>
      <c r="G16" s="12">
        <v>0.5869675925925926</v>
      </c>
      <c r="H16" s="13">
        <v>0.5973726851851852</v>
      </c>
      <c r="I16" s="14">
        <f t="shared" si="1"/>
        <v>899</v>
      </c>
      <c r="J16" s="15">
        <f>I16/$D$8*'距離得点'!$G$7</f>
        <v>256.27137970353476</v>
      </c>
      <c r="K16" s="40" t="s">
        <v>61</v>
      </c>
    </row>
    <row r="17" spans="1:11" ht="13.5">
      <c r="A17" s="6">
        <f t="shared" si="0"/>
        <v>8</v>
      </c>
      <c r="B17" s="10">
        <v>7</v>
      </c>
      <c r="C17" s="10" t="s">
        <v>33</v>
      </c>
      <c r="D17" s="10" t="s">
        <v>34</v>
      </c>
      <c r="E17" s="10" t="s">
        <v>35</v>
      </c>
      <c r="F17" s="11" t="s">
        <v>22</v>
      </c>
      <c r="G17" s="12">
        <v>0.5924074074074074</v>
      </c>
      <c r="H17" s="13">
        <v>0.5973726851851852</v>
      </c>
      <c r="I17" s="14">
        <f t="shared" si="1"/>
        <v>429</v>
      </c>
      <c r="J17" s="15">
        <f>I17/$D$8*'距離得点'!$G$7</f>
        <v>122.29190421892817</v>
      </c>
      <c r="K17" s="40" t="s">
        <v>61</v>
      </c>
    </row>
    <row r="18" spans="1:11" ht="13.5">
      <c r="A18" s="6">
        <f t="shared" si="0"/>
        <v>6</v>
      </c>
      <c r="B18" s="10">
        <v>8</v>
      </c>
      <c r="C18" s="10" t="s">
        <v>36</v>
      </c>
      <c r="D18" s="10" t="s">
        <v>37</v>
      </c>
      <c r="E18" s="10" t="s">
        <v>29</v>
      </c>
      <c r="F18" s="11" t="s">
        <v>30</v>
      </c>
      <c r="G18" s="13">
        <v>0.4992013888888889</v>
      </c>
      <c r="H18" s="13">
        <v>0.5054976851851852</v>
      </c>
      <c r="I18" s="14">
        <f t="shared" si="1"/>
        <v>544</v>
      </c>
      <c r="J18" s="15">
        <f>I18/$D$8*'距離得点'!$G$7</f>
        <v>155.07411630558724</v>
      </c>
      <c r="K18" s="6"/>
    </row>
    <row r="19" spans="1:11" ht="13.5">
      <c r="A19" s="6">
        <f t="shared" si="0"/>
        <v>9</v>
      </c>
      <c r="B19" s="10">
        <v>9</v>
      </c>
      <c r="C19" s="10" t="s">
        <v>38</v>
      </c>
      <c r="D19" s="10" t="s">
        <v>34</v>
      </c>
      <c r="E19" s="10" t="s">
        <v>39</v>
      </c>
      <c r="F19" s="11" t="s">
        <v>30</v>
      </c>
      <c r="G19" s="13">
        <v>0.5939699074074074</v>
      </c>
      <c r="H19" s="13">
        <v>0.5973726851851852</v>
      </c>
      <c r="I19" s="14">
        <f t="shared" si="1"/>
        <v>294</v>
      </c>
      <c r="J19" s="15">
        <f>I19/$D$8*'距離得点'!$G$7</f>
        <v>83.8084378563284</v>
      </c>
      <c r="K19" s="40" t="s">
        <v>61</v>
      </c>
    </row>
    <row r="20" spans="1:11" ht="13.5">
      <c r="A20" s="6">
        <f t="shared" si="0"/>
        <v>1</v>
      </c>
      <c r="B20" s="10">
        <v>10</v>
      </c>
      <c r="C20" s="10" t="s">
        <v>40</v>
      </c>
      <c r="D20" s="10" t="s">
        <v>34</v>
      </c>
      <c r="E20" s="10" t="s">
        <v>41</v>
      </c>
      <c r="F20" s="11" t="s">
        <v>22</v>
      </c>
      <c r="G20" s="13">
        <v>0.5510069444444444</v>
      </c>
      <c r="H20" s="13">
        <v>0.5713078703703703</v>
      </c>
      <c r="I20" s="14">
        <f t="shared" si="1"/>
        <v>1754</v>
      </c>
      <c r="J20" s="15">
        <f>I20/$D$8*'距離得点'!$G$7</f>
        <v>500</v>
      </c>
      <c r="K20" s="6"/>
    </row>
    <row r="21" spans="1:11" ht="13.5">
      <c r="A21" s="6">
        <f t="shared" si="0"/>
        <v>5</v>
      </c>
      <c r="B21" s="10">
        <v>11</v>
      </c>
      <c r="C21" s="10" t="s">
        <v>42</v>
      </c>
      <c r="D21" s="10" t="s">
        <v>43</v>
      </c>
      <c r="E21" s="10" t="s">
        <v>44</v>
      </c>
      <c r="F21" s="11" t="s">
        <v>22</v>
      </c>
      <c r="G21" s="13">
        <v>0.536238425925926</v>
      </c>
      <c r="H21" s="13">
        <v>0.5430439814814815</v>
      </c>
      <c r="I21" s="14">
        <f t="shared" si="1"/>
        <v>588</v>
      </c>
      <c r="J21" s="15">
        <f>I21/$D$8*'距離得点'!$G$7</f>
        <v>167.6168757126568</v>
      </c>
      <c r="K21" s="6"/>
    </row>
    <row r="22" spans="1:11" ht="13.5">
      <c r="A22" s="6" t="str">
        <f t="shared" si="0"/>
        <v>.</v>
      </c>
      <c r="B22" s="10">
        <v>12</v>
      </c>
      <c r="C22" s="10" t="s">
        <v>45</v>
      </c>
      <c r="D22" s="10" t="s">
        <v>43</v>
      </c>
      <c r="E22" s="10" t="s">
        <v>21</v>
      </c>
      <c r="F22" s="11" t="s">
        <v>22</v>
      </c>
      <c r="G22" s="13"/>
      <c r="H22" s="13">
        <v>0</v>
      </c>
      <c r="I22" s="14">
        <f t="shared" si="1"/>
        <v>0</v>
      </c>
      <c r="J22" s="15">
        <f>I22/$D$8*'距離得点'!$G$7</f>
        <v>0</v>
      </c>
      <c r="K22" s="40" t="s">
        <v>60</v>
      </c>
    </row>
    <row r="23" spans="1:11" ht="13.5">
      <c r="A23" s="6"/>
      <c r="B23" s="10"/>
      <c r="C23" s="10"/>
      <c r="D23" s="10"/>
      <c r="E23" s="10"/>
      <c r="F23" s="11"/>
      <c r="G23" s="13"/>
      <c r="H23" s="13"/>
      <c r="I23" s="14"/>
      <c r="J23" s="15"/>
      <c r="K23" s="6"/>
    </row>
    <row r="24" spans="1:11" ht="13.5">
      <c r="A24" s="6"/>
      <c r="B24" s="10"/>
      <c r="C24" s="10"/>
      <c r="D24" s="10"/>
      <c r="E24" s="10"/>
      <c r="F24" s="11"/>
      <c r="G24" s="13"/>
      <c r="H24" s="13"/>
      <c r="I24" s="14"/>
      <c r="J24" s="15"/>
      <c r="K24" s="6"/>
    </row>
    <row r="25" spans="1:11" ht="13.5">
      <c r="A25" s="16"/>
      <c r="B25" s="17"/>
      <c r="C25" s="17"/>
      <c r="D25" s="16"/>
      <c r="E25" s="17"/>
      <c r="F25" s="18"/>
      <c r="G25" s="19"/>
      <c r="H25" s="19"/>
      <c r="I25" s="20"/>
      <c r="J25" s="21"/>
      <c r="K25" s="16"/>
    </row>
    <row r="26" spans="1:11" ht="13.5">
      <c r="A26" s="16"/>
      <c r="B26" s="17"/>
      <c r="C26" s="17"/>
      <c r="D26" s="16"/>
      <c r="E26" s="17"/>
      <c r="F26" s="18"/>
      <c r="G26" s="16"/>
      <c r="H26" s="16"/>
      <c r="I26" s="20"/>
      <c r="J26" s="21"/>
      <c r="K26" s="16"/>
    </row>
    <row r="27" spans="1:11" ht="13.5">
      <c r="A27" s="16"/>
      <c r="B27" s="17"/>
      <c r="C27" s="17"/>
      <c r="D27" s="16"/>
      <c r="E27" s="17"/>
      <c r="F27" s="18"/>
      <c r="G27" s="16"/>
      <c r="H27" s="16"/>
      <c r="I27" s="20"/>
      <c r="J27" s="21"/>
      <c r="K27" s="16"/>
    </row>
    <row r="28" spans="1:11" ht="13.5">
      <c r="A28" s="16"/>
      <c r="B28" s="17"/>
      <c r="C28" s="17"/>
      <c r="D28" s="16"/>
      <c r="E28" s="17"/>
      <c r="H28" s="16"/>
      <c r="I28" s="20"/>
      <c r="J28" s="21"/>
      <c r="K28" s="16"/>
    </row>
    <row r="29" spans="1:11" ht="13.5">
      <c r="A29" s="16"/>
      <c r="B29" s="17"/>
      <c r="C29" s="22"/>
      <c r="D29" s="16"/>
      <c r="E29" s="23"/>
      <c r="H29" s="16"/>
      <c r="I29" s="20"/>
      <c r="J29" s="21"/>
      <c r="K29" s="16"/>
    </row>
  </sheetData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13" sqref="H13"/>
    </sheetView>
  </sheetViews>
  <sheetFormatPr defaultColWidth="9.00390625" defaultRowHeight="13.5"/>
  <cols>
    <col min="1" max="1" width="5.25390625" style="0" customWidth="1"/>
    <col min="2" max="2" width="3.75390625" style="0" customWidth="1"/>
    <col min="3" max="3" width="15.125" style="0" customWidth="1"/>
    <col min="4" max="4" width="11.75390625" style="0" customWidth="1"/>
    <col min="5" max="5" width="5.25390625" style="0" customWidth="1"/>
    <col min="6" max="6" width="19.75390625" style="0" customWidth="1"/>
    <col min="7" max="7" width="14.875" style="0" customWidth="1"/>
    <col min="9" max="9" width="13.875" style="0" customWidth="1"/>
    <col min="11" max="11" width="11.00390625" style="0" customWidth="1"/>
  </cols>
  <sheetData>
    <row r="1" spans="1:11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9:11" ht="13.5">
      <c r="I3" s="24"/>
      <c r="J3" s="24"/>
      <c r="K3" s="24"/>
    </row>
    <row r="4" spans="3:9" ht="14.25">
      <c r="C4" s="25" t="s">
        <v>1</v>
      </c>
      <c r="D4" s="4" t="s">
        <v>2</v>
      </c>
      <c r="I4" s="16"/>
    </row>
    <row r="5" spans="3:9" ht="14.25">
      <c r="C5" s="25" t="s">
        <v>3</v>
      </c>
      <c r="D5" s="26">
        <v>40044</v>
      </c>
      <c r="I5" s="16"/>
    </row>
    <row r="6" spans="3:10" ht="14.25">
      <c r="C6" s="25" t="s">
        <v>4</v>
      </c>
      <c r="D6" s="4">
        <v>2</v>
      </c>
      <c r="F6" s="27" t="s">
        <v>46</v>
      </c>
      <c r="G6" s="27">
        <v>500</v>
      </c>
      <c r="I6" s="16" t="s">
        <v>47</v>
      </c>
      <c r="J6">
        <f>1.1+(0.2*((11*1+0*2)/22))</f>
        <v>1.2000000000000002</v>
      </c>
    </row>
    <row r="7" spans="3:9" ht="14.25">
      <c r="C7" s="25"/>
      <c r="D7" s="4"/>
      <c r="F7" s="27" t="s">
        <v>48</v>
      </c>
      <c r="G7" s="27">
        <v>500</v>
      </c>
      <c r="I7" s="16"/>
    </row>
    <row r="8" spans="3:9" ht="14.25">
      <c r="C8" s="25"/>
      <c r="D8" s="4"/>
      <c r="I8" s="16"/>
    </row>
    <row r="9" spans="9:11" ht="13.5">
      <c r="I9" s="4"/>
      <c r="J9" s="4"/>
      <c r="K9" s="4"/>
    </row>
    <row r="10" spans="3:10" ht="13.5">
      <c r="C10" s="27" t="s">
        <v>49</v>
      </c>
      <c r="D10" s="27">
        <f>MAX(G13:G27)</f>
        <v>2</v>
      </c>
      <c r="F10" s="28" t="s">
        <v>6</v>
      </c>
      <c r="G10" s="8">
        <v>12</v>
      </c>
      <c r="I10" s="28" t="s">
        <v>50</v>
      </c>
      <c r="J10" s="9">
        <f>SUM(G13:G32)/G10</f>
        <v>0.6666666666666666</v>
      </c>
    </row>
    <row r="12" spans="1:9" ht="13.5">
      <c r="A12" s="6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51</v>
      </c>
      <c r="H12" s="6" t="s">
        <v>52</v>
      </c>
      <c r="I12" s="6" t="s">
        <v>18</v>
      </c>
    </row>
    <row r="13" spans="1:9" ht="13.5">
      <c r="A13" s="6" t="str">
        <f>IF($H13=0,".",RANK($H13,$H$13:$H$27))</f>
        <v>.</v>
      </c>
      <c r="B13" s="10">
        <v>1</v>
      </c>
      <c r="C13" s="10" t="s">
        <v>19</v>
      </c>
      <c r="D13" s="10" t="s">
        <v>20</v>
      </c>
      <c r="E13" s="10" t="s">
        <v>21</v>
      </c>
      <c r="F13" s="11" t="s">
        <v>22</v>
      </c>
      <c r="G13" s="29">
        <v>0</v>
      </c>
      <c r="H13" s="15">
        <f>G13*$G$6</f>
        <v>0</v>
      </c>
      <c r="I13" s="6"/>
    </row>
    <row r="14" spans="1:9" ht="13.5">
      <c r="A14" s="6">
        <f aca="true" t="shared" si="0" ref="A14:A24">IF($H14=0,".",RANK($H14,$H$13:$H$27))</f>
        <v>2</v>
      </c>
      <c r="B14" s="10">
        <v>2</v>
      </c>
      <c r="C14" s="10" t="s">
        <v>23</v>
      </c>
      <c r="D14" s="10" t="s">
        <v>20</v>
      </c>
      <c r="E14" s="10" t="s">
        <v>24</v>
      </c>
      <c r="F14" s="11" t="s">
        <v>22</v>
      </c>
      <c r="G14" s="29">
        <v>1</v>
      </c>
      <c r="H14" s="15">
        <f aca="true" t="shared" si="1" ref="H14:H24">G14*$G$6</f>
        <v>500</v>
      </c>
      <c r="I14" s="6"/>
    </row>
    <row r="15" spans="1:9" ht="13.5">
      <c r="A15" s="6">
        <f t="shared" si="0"/>
        <v>2</v>
      </c>
      <c r="B15" s="10">
        <v>3</v>
      </c>
      <c r="C15" s="10" t="s">
        <v>25</v>
      </c>
      <c r="D15" s="10" t="s">
        <v>26</v>
      </c>
      <c r="E15" s="10" t="s">
        <v>27</v>
      </c>
      <c r="F15" s="11" t="s">
        <v>22</v>
      </c>
      <c r="G15" s="29">
        <v>1</v>
      </c>
      <c r="H15" s="15">
        <f t="shared" si="1"/>
        <v>500</v>
      </c>
      <c r="I15" s="6"/>
    </row>
    <row r="16" spans="1:9" ht="13.5">
      <c r="A16" s="6">
        <f t="shared" si="0"/>
        <v>2</v>
      </c>
      <c r="B16" s="10">
        <v>4</v>
      </c>
      <c r="C16" s="10" t="s">
        <v>28</v>
      </c>
      <c r="D16" s="10" t="s">
        <v>26</v>
      </c>
      <c r="E16" s="10" t="s">
        <v>29</v>
      </c>
      <c r="F16" s="11" t="s">
        <v>30</v>
      </c>
      <c r="G16" s="29">
        <v>1</v>
      </c>
      <c r="H16" s="15">
        <f t="shared" si="1"/>
        <v>500</v>
      </c>
      <c r="I16" s="6"/>
    </row>
    <row r="17" spans="1:9" ht="13.5">
      <c r="A17" s="6" t="str">
        <f t="shared" si="0"/>
        <v>.</v>
      </c>
      <c r="B17" s="10">
        <v>5</v>
      </c>
      <c r="C17" s="10" t="s">
        <v>31</v>
      </c>
      <c r="D17" s="10" t="s">
        <v>26</v>
      </c>
      <c r="E17" s="10" t="s">
        <v>29</v>
      </c>
      <c r="F17" s="11" t="s">
        <v>30</v>
      </c>
      <c r="G17" s="29">
        <v>0</v>
      </c>
      <c r="H17" s="15">
        <f t="shared" si="1"/>
        <v>0</v>
      </c>
      <c r="I17" s="6"/>
    </row>
    <row r="18" spans="1:9" ht="13.5">
      <c r="A18" s="6">
        <f t="shared" si="0"/>
        <v>1</v>
      </c>
      <c r="B18" s="10">
        <v>6</v>
      </c>
      <c r="C18" s="10" t="s">
        <v>32</v>
      </c>
      <c r="D18" s="10" t="s">
        <v>20</v>
      </c>
      <c r="E18" s="10" t="s">
        <v>24</v>
      </c>
      <c r="F18" s="11" t="s">
        <v>22</v>
      </c>
      <c r="G18" s="29">
        <v>2</v>
      </c>
      <c r="H18" s="15">
        <f t="shared" si="1"/>
        <v>1000</v>
      </c>
      <c r="I18" s="6"/>
    </row>
    <row r="19" spans="1:9" ht="13.5">
      <c r="A19" s="6">
        <f t="shared" si="0"/>
        <v>2</v>
      </c>
      <c r="B19" s="10">
        <v>7</v>
      </c>
      <c r="C19" s="10" t="s">
        <v>33</v>
      </c>
      <c r="D19" s="10" t="s">
        <v>34</v>
      </c>
      <c r="E19" s="10" t="s">
        <v>35</v>
      </c>
      <c r="F19" s="11" t="s">
        <v>22</v>
      </c>
      <c r="G19" s="29">
        <v>1</v>
      </c>
      <c r="H19" s="15">
        <f t="shared" si="1"/>
        <v>500</v>
      </c>
      <c r="I19" s="6"/>
    </row>
    <row r="20" spans="1:9" ht="13.5">
      <c r="A20" s="6" t="str">
        <f t="shared" si="0"/>
        <v>.</v>
      </c>
      <c r="B20" s="10">
        <v>8</v>
      </c>
      <c r="C20" s="10" t="s">
        <v>36</v>
      </c>
      <c r="D20" s="10" t="s">
        <v>37</v>
      </c>
      <c r="E20" s="10" t="s">
        <v>29</v>
      </c>
      <c r="F20" s="11" t="s">
        <v>30</v>
      </c>
      <c r="G20" s="29">
        <v>0</v>
      </c>
      <c r="H20" s="15">
        <f t="shared" si="1"/>
        <v>0</v>
      </c>
      <c r="I20" s="6"/>
    </row>
    <row r="21" spans="1:9" ht="13.5">
      <c r="A21" s="6" t="str">
        <f t="shared" si="0"/>
        <v>.</v>
      </c>
      <c r="B21" s="10">
        <v>9</v>
      </c>
      <c r="C21" s="10" t="s">
        <v>38</v>
      </c>
      <c r="D21" s="10" t="s">
        <v>34</v>
      </c>
      <c r="E21" s="10" t="s">
        <v>39</v>
      </c>
      <c r="F21" s="11" t="s">
        <v>30</v>
      </c>
      <c r="G21" s="29">
        <v>0</v>
      </c>
      <c r="H21" s="15">
        <f t="shared" si="1"/>
        <v>0</v>
      </c>
      <c r="I21" s="6"/>
    </row>
    <row r="22" spans="1:9" ht="13.5">
      <c r="A22" s="6">
        <f t="shared" si="0"/>
        <v>2</v>
      </c>
      <c r="B22" s="10">
        <v>10</v>
      </c>
      <c r="C22" s="10" t="s">
        <v>40</v>
      </c>
      <c r="D22" s="10" t="s">
        <v>34</v>
      </c>
      <c r="E22" s="10" t="s">
        <v>41</v>
      </c>
      <c r="F22" s="11" t="s">
        <v>22</v>
      </c>
      <c r="G22" s="29">
        <v>1</v>
      </c>
      <c r="H22" s="15">
        <f t="shared" si="1"/>
        <v>500</v>
      </c>
      <c r="I22" s="6"/>
    </row>
    <row r="23" spans="1:9" ht="13.5">
      <c r="A23" s="6">
        <f t="shared" si="0"/>
        <v>2</v>
      </c>
      <c r="B23" s="10">
        <v>11</v>
      </c>
      <c r="C23" s="10" t="s">
        <v>42</v>
      </c>
      <c r="D23" s="10"/>
      <c r="E23" s="10" t="s">
        <v>44</v>
      </c>
      <c r="F23" s="11" t="s">
        <v>22</v>
      </c>
      <c r="G23" s="29">
        <v>1</v>
      </c>
      <c r="H23" s="15">
        <f t="shared" si="1"/>
        <v>500</v>
      </c>
      <c r="I23" s="6"/>
    </row>
    <row r="24" spans="1:9" ht="13.5">
      <c r="A24" s="6" t="str">
        <f t="shared" si="0"/>
        <v>.</v>
      </c>
      <c r="B24" s="10">
        <v>12</v>
      </c>
      <c r="C24" s="10" t="s">
        <v>45</v>
      </c>
      <c r="D24" s="10"/>
      <c r="E24" s="10" t="s">
        <v>21</v>
      </c>
      <c r="F24" s="11" t="s">
        <v>22</v>
      </c>
      <c r="G24" s="29">
        <v>0</v>
      </c>
      <c r="H24" s="15">
        <f t="shared" si="1"/>
        <v>0</v>
      </c>
      <c r="I24" s="6"/>
    </row>
    <row r="25" spans="1:9" ht="13.5">
      <c r="A25" s="6"/>
      <c r="B25" s="10"/>
      <c r="C25" s="10"/>
      <c r="D25" s="10"/>
      <c r="E25" s="10"/>
      <c r="F25" s="11"/>
      <c r="G25" s="29"/>
      <c r="H25" s="15"/>
      <c r="I25" s="6"/>
    </row>
    <row r="26" spans="1:9" ht="13.5">
      <c r="A26" s="6"/>
      <c r="B26" s="10"/>
      <c r="C26" s="10"/>
      <c r="D26" s="10"/>
      <c r="E26" s="10"/>
      <c r="F26" s="11"/>
      <c r="G26" s="29"/>
      <c r="H26" s="15"/>
      <c r="I26" s="6"/>
    </row>
    <row r="27" spans="1:11" ht="13.5">
      <c r="A27" s="6"/>
      <c r="B27" s="10"/>
      <c r="C27" s="10"/>
      <c r="D27" s="10"/>
      <c r="E27" s="10"/>
      <c r="F27" s="11"/>
      <c r="G27" s="29"/>
      <c r="H27" s="15"/>
      <c r="I27" s="14"/>
      <c r="J27" s="21"/>
      <c r="K27" s="16"/>
    </row>
    <row r="28" spans="1:11" ht="13.5">
      <c r="A28" s="16"/>
      <c r="B28" s="17"/>
      <c r="C28" s="17"/>
      <c r="D28" s="16"/>
      <c r="E28" s="17"/>
      <c r="F28" s="18"/>
      <c r="G28" s="19" t="s">
        <v>53</v>
      </c>
      <c r="H28" s="19"/>
      <c r="I28" s="20"/>
      <c r="J28" s="21"/>
      <c r="K28" s="16"/>
    </row>
    <row r="29" spans="1:11" ht="13.5">
      <c r="A29" s="16"/>
      <c r="B29" s="17"/>
      <c r="C29" s="17"/>
      <c r="D29" s="16"/>
      <c r="E29" s="17"/>
      <c r="F29" s="18"/>
      <c r="G29" s="16"/>
      <c r="H29" s="16"/>
      <c r="I29" s="20"/>
      <c r="J29" s="21"/>
      <c r="K29" s="16"/>
    </row>
    <row r="30" spans="1:11" ht="13.5">
      <c r="A30" s="16"/>
      <c r="B30" s="17"/>
      <c r="C30" s="17"/>
      <c r="D30" s="16"/>
      <c r="E30" s="17"/>
      <c r="F30" s="18"/>
      <c r="G30" s="16"/>
      <c r="H30" s="16"/>
      <c r="I30" s="20"/>
      <c r="J30" s="21"/>
      <c r="K30" s="16"/>
    </row>
    <row r="31" spans="1:11" ht="13.5">
      <c r="A31" s="16"/>
      <c r="B31" s="17"/>
      <c r="C31" s="17"/>
      <c r="D31" s="16"/>
      <c r="E31" s="17"/>
      <c r="F31" s="18"/>
      <c r="G31" s="16"/>
      <c r="H31" s="16"/>
      <c r="I31" s="20"/>
      <c r="J31" s="21"/>
      <c r="K31" s="16"/>
    </row>
    <row r="32" spans="1:11" ht="13.5">
      <c r="A32" s="16"/>
      <c r="B32" s="17"/>
      <c r="C32" s="22"/>
      <c r="D32" s="16"/>
      <c r="E32" s="23"/>
      <c r="F32" s="18"/>
      <c r="G32" s="16"/>
      <c r="H32" s="16"/>
      <c r="I32" s="20"/>
      <c r="J32" s="21"/>
      <c r="K32" s="16"/>
    </row>
    <row r="33" spans="1:11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4.375" style="0" customWidth="1"/>
    <col min="2" max="2" width="3.75390625" style="0" customWidth="1"/>
    <col min="3" max="3" width="11.375" style="0" customWidth="1"/>
    <col min="4" max="4" width="15.00390625" style="0" customWidth="1"/>
    <col min="5" max="5" width="13.75390625" style="0" customWidth="1"/>
    <col min="6" max="6" width="19.625" style="0" customWidth="1"/>
    <col min="7" max="7" width="6.25390625" style="0" customWidth="1"/>
    <col min="8" max="8" width="6.625" style="0" customWidth="1"/>
    <col min="9" max="9" width="4.625" style="0" customWidth="1"/>
    <col min="10" max="10" width="5.625" style="0" customWidth="1"/>
    <col min="11" max="11" width="12.875" style="0" customWidth="1"/>
    <col min="12" max="12" width="8.625" style="0" customWidth="1"/>
    <col min="13" max="13" width="12.25390625" style="0" bestFit="1" customWidth="1"/>
    <col min="14" max="14" width="5.25390625" style="0" customWidth="1"/>
  </cols>
  <sheetData>
    <row r="1" spans="1:13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3:12" ht="14.25">
      <c r="C4" s="30" t="s">
        <v>1</v>
      </c>
      <c r="D4" s="10" t="s">
        <v>54</v>
      </c>
      <c r="K4" s="27" t="s">
        <v>47</v>
      </c>
      <c r="L4" s="10">
        <f>'距離得点'!J6</f>
        <v>1.2000000000000002</v>
      </c>
    </row>
    <row r="5" spans="3:12" ht="14.25">
      <c r="C5" s="30" t="s">
        <v>3</v>
      </c>
      <c r="D5" s="31">
        <v>40044</v>
      </c>
      <c r="K5" s="27" t="s">
        <v>55</v>
      </c>
      <c r="L5" s="32">
        <f>MAX(K10:K26)</f>
        <v>1256.2713797035349</v>
      </c>
    </row>
    <row r="6" spans="3:4" ht="14.25">
      <c r="C6" s="30" t="s">
        <v>4</v>
      </c>
      <c r="D6" s="10">
        <v>2</v>
      </c>
    </row>
    <row r="7" spans="1:14" ht="13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3" ht="27" customHeight="1">
      <c r="A9" s="27" t="s">
        <v>8</v>
      </c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33" t="s">
        <v>56</v>
      </c>
      <c r="H9" s="33" t="s">
        <v>17</v>
      </c>
      <c r="I9" s="33" t="s">
        <v>57</v>
      </c>
      <c r="J9" s="33" t="s">
        <v>52</v>
      </c>
      <c r="K9" s="33" t="s">
        <v>58</v>
      </c>
      <c r="L9" s="27" t="s">
        <v>59</v>
      </c>
      <c r="M9" s="6" t="s">
        <v>18</v>
      </c>
    </row>
    <row r="10" spans="1:13" ht="13.5">
      <c r="A10" s="27">
        <f>IF($L$10=0,".",RANK(L10,$L$10:$L$21))</f>
        <v>1</v>
      </c>
      <c r="B10" s="10">
        <v>6</v>
      </c>
      <c r="C10" s="10" t="s">
        <v>32</v>
      </c>
      <c r="D10" s="10" t="s">
        <v>20</v>
      </c>
      <c r="E10" s="10" t="s">
        <v>24</v>
      </c>
      <c r="F10" s="11" t="s">
        <v>22</v>
      </c>
      <c r="G10" s="11">
        <f>'時間得点'!A16</f>
        <v>3</v>
      </c>
      <c r="H10" s="34">
        <f>'時間得点'!J16</f>
        <v>256.27137970353476</v>
      </c>
      <c r="I10" s="34">
        <f>'距離得点'!A18</f>
        <v>1</v>
      </c>
      <c r="J10" s="34">
        <f>'距離得点'!H18</f>
        <v>1000</v>
      </c>
      <c r="K10" s="35">
        <f>IF(F10="Single",$L$4*(H10+J10),IF(F10="Double",1*(H10+J10),IF(F10="角なし",0.9*(H10+J10),0)))</f>
        <v>1256.2713797035349</v>
      </c>
      <c r="L10" s="36">
        <f>K10/$L$5*1000</f>
        <v>1000</v>
      </c>
      <c r="M10" s="37" t="s">
        <v>61</v>
      </c>
    </row>
    <row r="11" spans="1:13" ht="13.5">
      <c r="A11" s="27">
        <f>IF($L$10=0,".",RANK(L11,$L$10:$L$21))</f>
        <v>2</v>
      </c>
      <c r="B11" s="10">
        <v>10</v>
      </c>
      <c r="C11" s="10" t="s">
        <v>40</v>
      </c>
      <c r="D11" s="10" t="s">
        <v>34</v>
      </c>
      <c r="E11" s="10" t="s">
        <v>41</v>
      </c>
      <c r="F11" s="11" t="s">
        <v>22</v>
      </c>
      <c r="G11" s="11">
        <f>'時間得点'!A20</f>
        <v>1</v>
      </c>
      <c r="H11" s="34">
        <f>'時間得点'!J20</f>
        <v>500</v>
      </c>
      <c r="I11" s="34">
        <f>'距離得点'!A22</f>
        <v>2</v>
      </c>
      <c r="J11" s="34">
        <f>'距離得点'!H22</f>
        <v>500</v>
      </c>
      <c r="K11" s="35">
        <f>IF(F11="Single",$L$4*(H11+J11),IF(F11="Double",1*(H11+J11),IF(F11="角なし",0.9*(H11+J11),0)))</f>
        <v>1000</v>
      </c>
      <c r="L11" s="36">
        <f>K11/$L$5*1000</f>
        <v>796.0063535284773</v>
      </c>
      <c r="M11" s="37"/>
    </row>
    <row r="12" spans="1:13" ht="13.5">
      <c r="A12" s="27">
        <f>IF($L$10=0,".",RANK(L12,$L$10:$L$21))</f>
        <v>3</v>
      </c>
      <c r="B12" s="10">
        <v>2</v>
      </c>
      <c r="C12" s="10" t="s">
        <v>23</v>
      </c>
      <c r="D12" s="10" t="s">
        <v>20</v>
      </c>
      <c r="E12" s="10" t="s">
        <v>24</v>
      </c>
      <c r="F12" s="11" t="s">
        <v>22</v>
      </c>
      <c r="G12" s="11">
        <f>'時間得点'!A12</f>
        <v>2</v>
      </c>
      <c r="H12" s="34">
        <f>'時間得点'!J12</f>
        <v>428.4492588369441</v>
      </c>
      <c r="I12" s="34">
        <f>'距離得点'!A14</f>
        <v>2</v>
      </c>
      <c r="J12" s="34">
        <f>'距離得点'!H14</f>
        <v>500</v>
      </c>
      <c r="K12" s="35">
        <f>IF(F12="Single",$L$4*(H12+J12),IF(F12="Double",1*(H12+J12),IF(F12="角なし",0.9*(H12+J12),0)))</f>
        <v>928.4492588369442</v>
      </c>
      <c r="L12" s="36">
        <f>K12/$L$5*1000</f>
        <v>739.0515089630134</v>
      </c>
      <c r="M12" s="37"/>
    </row>
    <row r="13" spans="1:13" ht="13.5">
      <c r="A13" s="27">
        <f>IF($L$10=0,".",RANK(L13,$L$10:$L$21))</f>
        <v>4</v>
      </c>
      <c r="B13" s="10">
        <v>4</v>
      </c>
      <c r="C13" s="10" t="s">
        <v>28</v>
      </c>
      <c r="D13" s="10" t="s">
        <v>26</v>
      </c>
      <c r="E13" s="10" t="s">
        <v>29</v>
      </c>
      <c r="F13" s="11" t="s">
        <v>30</v>
      </c>
      <c r="G13" s="11">
        <f>'時間得点'!A14</f>
        <v>4</v>
      </c>
      <c r="H13" s="34">
        <f>'時間得点'!J14</f>
        <v>218.07297605473207</v>
      </c>
      <c r="I13" s="34">
        <f>'距離得点'!A16</f>
        <v>2</v>
      </c>
      <c r="J13" s="34">
        <f>'距離得点'!H16</f>
        <v>500</v>
      </c>
      <c r="K13" s="35">
        <f>IF(F13="Single",$L$4*(H13+J13),IF(F13="Double",1*(H13+J13),IF(F13="角なし",0.9*(H13+J13),0)))</f>
        <v>861.6875712656786</v>
      </c>
      <c r="L13" s="36">
        <f>K13/$L$5*1000</f>
        <v>685.9087814840028</v>
      </c>
      <c r="M13" s="37"/>
    </row>
    <row r="14" spans="1:13" ht="13.5">
      <c r="A14" s="27">
        <f>IF($L$10=0,".",RANK(L14,$L$10:$L$21))</f>
        <v>5</v>
      </c>
      <c r="B14" s="10">
        <v>11</v>
      </c>
      <c r="C14" s="10" t="s">
        <v>42</v>
      </c>
      <c r="D14" s="10" t="s">
        <v>43</v>
      </c>
      <c r="E14" s="10" t="s">
        <v>62</v>
      </c>
      <c r="F14" s="11" t="s">
        <v>22</v>
      </c>
      <c r="G14" s="11">
        <f>'時間得点'!A21</f>
        <v>5</v>
      </c>
      <c r="H14" s="34">
        <f>'時間得点'!J21</f>
        <v>167.6168757126568</v>
      </c>
      <c r="I14" s="34">
        <f>'距離得点'!A23</f>
        <v>2</v>
      </c>
      <c r="J14" s="34">
        <f>'距離得点'!H23</f>
        <v>500</v>
      </c>
      <c r="K14" s="35">
        <f>IF(F14="Single",$L$4*(H14+J14),IF(F14="Double",1*(H14+J14),IF(F14="角なし",0.9*(H14+J14),0)))</f>
        <v>667.6168757126568</v>
      </c>
      <c r="L14" s="36">
        <f>K14/$L$5*1000</f>
        <v>531.4272747901067</v>
      </c>
      <c r="M14" s="37"/>
    </row>
    <row r="15" spans="1:13" ht="13.5">
      <c r="A15" s="27">
        <f>IF($L$10=0,".",RANK(L15,$L$10:$L$21))</f>
        <v>6</v>
      </c>
      <c r="B15" s="10">
        <v>3</v>
      </c>
      <c r="C15" s="10" t="s">
        <v>25</v>
      </c>
      <c r="D15" s="10" t="s">
        <v>26</v>
      </c>
      <c r="E15" s="10" t="s">
        <v>27</v>
      </c>
      <c r="F15" s="11" t="s">
        <v>22</v>
      </c>
      <c r="G15" s="11">
        <f>'時間得点'!A13</f>
        <v>7</v>
      </c>
      <c r="H15" s="34">
        <f>'時間得点'!J13</f>
        <v>124.85746864310148</v>
      </c>
      <c r="I15" s="34">
        <f>'距離得点'!A15</f>
        <v>2</v>
      </c>
      <c r="J15" s="34">
        <f>'距離得点'!H15</f>
        <v>500</v>
      </c>
      <c r="K15" s="35">
        <f>IF(F15="Single",$L$4*(H15+J15),IF(F15="Double",1*(H15+J15),IF(F15="角なし",0.9*(H15+J15),0)))</f>
        <v>624.8574686431015</v>
      </c>
      <c r="L15" s="36">
        <f>K15/$L$5*1000</f>
        <v>497.39051508963007</v>
      </c>
      <c r="M15" s="37"/>
    </row>
    <row r="16" spans="1:13" ht="13.5">
      <c r="A16" s="27">
        <f>IF($L$10=0,".",RANK(L16,$L$10:$L$21))</f>
        <v>7</v>
      </c>
      <c r="B16" s="10">
        <v>7</v>
      </c>
      <c r="C16" s="10" t="s">
        <v>33</v>
      </c>
      <c r="D16" s="10" t="s">
        <v>34</v>
      </c>
      <c r="E16" s="10" t="s">
        <v>35</v>
      </c>
      <c r="F16" s="11" t="s">
        <v>22</v>
      </c>
      <c r="G16" s="11">
        <f>'時間得点'!A17</f>
        <v>8</v>
      </c>
      <c r="H16" s="34">
        <f>'時間得点'!J17</f>
        <v>122.29190421892817</v>
      </c>
      <c r="I16" s="34">
        <f>'距離得点'!A19</f>
        <v>2</v>
      </c>
      <c r="J16" s="34">
        <f>'距離得点'!H19</f>
        <v>500</v>
      </c>
      <c r="K16" s="35">
        <f>IF(F16="Single",$L$4*(H16+J16),IF(F16="Double",1*(H16+J16),IF(F16="角なし",0.9*(H16+J16),0)))</f>
        <v>622.2919042189282</v>
      </c>
      <c r="L16" s="36">
        <f>K16/$L$5*1000</f>
        <v>495.3483095076015</v>
      </c>
      <c r="M16" s="37" t="s">
        <v>61</v>
      </c>
    </row>
    <row r="17" spans="1:13" ht="13.5">
      <c r="A17" s="27">
        <f>IF($L$10=0,".",RANK(L17,$L$10:$L$21))</f>
        <v>8</v>
      </c>
      <c r="B17" s="10">
        <v>8</v>
      </c>
      <c r="C17" s="10" t="s">
        <v>36</v>
      </c>
      <c r="D17" s="10" t="s">
        <v>37</v>
      </c>
      <c r="E17" s="10" t="s">
        <v>29</v>
      </c>
      <c r="F17" s="11" t="s">
        <v>30</v>
      </c>
      <c r="G17" s="11">
        <f>'時間得点'!A18</f>
        <v>6</v>
      </c>
      <c r="H17" s="34">
        <f>'時間得点'!J18</f>
        <v>155.07411630558724</v>
      </c>
      <c r="I17" s="34" t="str">
        <f>'距離得点'!A20</f>
        <v>.</v>
      </c>
      <c r="J17" s="34">
        <f>'距離得点'!H20</f>
        <v>0</v>
      </c>
      <c r="K17" s="35">
        <f>IF(F17="Single",$L$4*(H17+J17),IF(F17="Double",1*(H17+J17),IF(F17="角なし",0.9*(H17+J17),0)))</f>
        <v>186.0889395667047</v>
      </c>
      <c r="L17" s="36">
        <f>K17/$L$5*1000</f>
        <v>148.1279782164738</v>
      </c>
      <c r="M17" s="37"/>
    </row>
    <row r="18" spans="1:13" ht="13.5">
      <c r="A18" s="27">
        <f>IF($L$10=0,".",RANK(L18,$L$10:$L$21))</f>
        <v>9</v>
      </c>
      <c r="B18" s="10">
        <v>9</v>
      </c>
      <c r="C18" s="10" t="s">
        <v>38</v>
      </c>
      <c r="D18" s="10" t="s">
        <v>34</v>
      </c>
      <c r="E18" s="10" t="s">
        <v>39</v>
      </c>
      <c r="F18" s="11" t="s">
        <v>30</v>
      </c>
      <c r="G18" s="11">
        <f>'時間得点'!A19</f>
        <v>9</v>
      </c>
      <c r="H18" s="34">
        <f>'時間得点'!J19</f>
        <v>83.8084378563284</v>
      </c>
      <c r="I18" s="34" t="str">
        <f>'距離得点'!A21</f>
        <v>.</v>
      </c>
      <c r="J18" s="34">
        <f>'距離得点'!H21</f>
        <v>0</v>
      </c>
      <c r="K18" s="35">
        <f>IF(F18="Single",$L$4*(H18+J18),IF(F18="Double",1*(H18+J18),IF(F18="角なし",0.9*(H18+J18),0)))</f>
        <v>100.57012542759409</v>
      </c>
      <c r="L18" s="36">
        <f>K18/$L$5*1000</f>
        <v>80.05445881552077</v>
      </c>
      <c r="M18" s="37" t="s">
        <v>61</v>
      </c>
    </row>
    <row r="19" spans="1:13" ht="13.5">
      <c r="A19" s="27">
        <f>IF($L$10=0,".",RANK(L19,$L$10:$L$21))</f>
        <v>10</v>
      </c>
      <c r="B19" s="10">
        <v>5</v>
      </c>
      <c r="C19" s="10" t="s">
        <v>31</v>
      </c>
      <c r="D19" s="10" t="s">
        <v>26</v>
      </c>
      <c r="E19" s="10" t="s">
        <v>29</v>
      </c>
      <c r="F19" s="11" t="s">
        <v>30</v>
      </c>
      <c r="G19" s="11">
        <f>'時間得点'!A15</f>
        <v>11</v>
      </c>
      <c r="H19" s="34">
        <f>'時間得点'!J15</f>
        <v>50.45610034207525</v>
      </c>
      <c r="I19" s="34" t="str">
        <f>'距離得点'!A17</f>
        <v>.</v>
      </c>
      <c r="J19" s="34">
        <f>'距離得点'!H17</f>
        <v>0</v>
      </c>
      <c r="K19" s="35">
        <f>IF(F19="Single",$L$4*(H19+J19),IF(F19="Double",1*(H19+J19),IF(F19="角なし",0.9*(H19+J19),0)))</f>
        <v>60.547320410490315</v>
      </c>
      <c r="L19" s="36">
        <f>K19/$L$5*1000</f>
        <v>48.19605173587475</v>
      </c>
      <c r="M19" s="37" t="s">
        <v>61</v>
      </c>
    </row>
    <row r="20" spans="1:13" ht="13.5">
      <c r="A20" s="27">
        <f>IF($L$10=0,".",RANK(L20,$L$10:$L$21))</f>
        <v>11</v>
      </c>
      <c r="B20" s="10">
        <v>1</v>
      </c>
      <c r="C20" s="10" t="s">
        <v>19</v>
      </c>
      <c r="D20" s="10" t="s">
        <v>20</v>
      </c>
      <c r="E20" s="10" t="s">
        <v>21</v>
      </c>
      <c r="F20" s="11" t="s">
        <v>22</v>
      </c>
      <c r="G20" s="11">
        <f>'時間得点'!A11</f>
        <v>10</v>
      </c>
      <c r="H20" s="34">
        <f>'時間得点'!J11</f>
        <v>58.722919042189275</v>
      </c>
      <c r="I20" s="34" t="str">
        <f>'距離得点'!A13</f>
        <v>.</v>
      </c>
      <c r="J20" s="34">
        <f>'距離得点'!H13</f>
        <v>0</v>
      </c>
      <c r="K20" s="35">
        <f>IF(F20="Single",$L$4*(H20+J20),IF(F20="Double",1*(H20+J20),IF(F20="角なし",0.9*(H20+J20),0)))</f>
        <v>58.722919042189275</v>
      </c>
      <c r="L20" s="36">
        <f>K20/$L$5*1000</f>
        <v>46.74381665532107</v>
      </c>
      <c r="M20" s="37" t="s">
        <v>61</v>
      </c>
    </row>
    <row r="21" spans="1:13" ht="13.5">
      <c r="A21" s="27">
        <f>IF($L$10=0,".",RANK(L21,$L$10:$L$21))</f>
        <v>12</v>
      </c>
      <c r="B21" s="10">
        <v>12</v>
      </c>
      <c r="C21" s="10" t="s">
        <v>45</v>
      </c>
      <c r="D21" s="10" t="s">
        <v>43</v>
      </c>
      <c r="E21" s="10" t="s">
        <v>63</v>
      </c>
      <c r="F21" s="11" t="s">
        <v>22</v>
      </c>
      <c r="G21" s="11" t="str">
        <f>'時間得点'!A22</f>
        <v>.</v>
      </c>
      <c r="H21" s="34">
        <f>'時間得点'!J22</f>
        <v>0</v>
      </c>
      <c r="I21" s="34" t="str">
        <f>'距離得点'!A24</f>
        <v>.</v>
      </c>
      <c r="J21" s="34">
        <f>'距離得点'!H24</f>
        <v>0</v>
      </c>
      <c r="K21" s="35">
        <f>IF(F21="Single",$L$4*(H21+J21),IF(F21="Double",1*(H21+J21),IF(F21="角なし",0.9*(H21+J21),0)))</f>
        <v>0</v>
      </c>
      <c r="L21" s="36">
        <f>K21/$L$5*1000</f>
        <v>0</v>
      </c>
      <c r="M21" s="37" t="s">
        <v>60</v>
      </c>
    </row>
    <row r="22" spans="1:13" ht="13.5">
      <c r="A22" s="16"/>
      <c r="B22" s="17"/>
      <c r="C22" s="17"/>
      <c r="D22" s="16"/>
      <c r="E22" s="17"/>
      <c r="F22" s="18"/>
      <c r="G22" s="18"/>
      <c r="H22" s="19"/>
      <c r="I22" s="19"/>
      <c r="J22" s="19"/>
      <c r="K22" s="21"/>
      <c r="L22" s="21"/>
      <c r="M22" s="16"/>
    </row>
    <row r="23" spans="1:13" ht="13.5">
      <c r="A23" s="16"/>
      <c r="B23" s="17"/>
      <c r="C23" s="17"/>
      <c r="D23" s="16"/>
      <c r="E23" s="17"/>
      <c r="F23" s="18"/>
      <c r="G23" s="18"/>
      <c r="H23" s="16"/>
      <c r="I23" s="16"/>
      <c r="J23" s="16"/>
      <c r="K23" s="21"/>
      <c r="L23" s="21"/>
      <c r="M23" s="16"/>
    </row>
    <row r="24" spans="1:13" ht="13.5">
      <c r="A24" s="16"/>
      <c r="B24" s="17"/>
      <c r="C24" s="17"/>
      <c r="D24" s="16"/>
      <c r="E24" s="17"/>
      <c r="F24" s="18"/>
      <c r="G24" s="18"/>
      <c r="H24" s="16"/>
      <c r="I24" s="16"/>
      <c r="J24" s="16"/>
      <c r="K24" s="21"/>
      <c r="L24" s="21"/>
      <c r="M24" s="16"/>
    </row>
    <row r="25" spans="1:13" ht="13.5">
      <c r="A25" s="16"/>
      <c r="B25" s="17"/>
      <c r="C25" s="17"/>
      <c r="D25" s="16"/>
      <c r="E25" s="17"/>
      <c r="F25" s="18"/>
      <c r="G25" s="18"/>
      <c r="H25" s="16"/>
      <c r="I25" s="16"/>
      <c r="J25" s="16"/>
      <c r="K25" s="21"/>
      <c r="L25" s="21"/>
      <c r="M25" s="16"/>
    </row>
    <row r="26" spans="1:13" ht="13.5">
      <c r="A26" s="16"/>
      <c r="B26" s="17"/>
      <c r="C26" s="22"/>
      <c r="D26" s="16"/>
      <c r="E26" s="23"/>
      <c r="F26" s="18"/>
      <c r="G26" s="18"/>
      <c r="H26" s="16"/>
      <c r="I26" s="16"/>
      <c r="J26" s="16"/>
      <c r="K26" s="21"/>
      <c r="L26" s="21"/>
      <c r="M26" s="16"/>
    </row>
  </sheetData>
  <mergeCells count="1">
    <mergeCell ref="A1:M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L5" sqref="L5"/>
    </sheetView>
  </sheetViews>
  <sheetFormatPr defaultColWidth="9.00390625" defaultRowHeight="13.5"/>
  <cols>
    <col min="1" max="1" width="4.75390625" style="0" customWidth="1"/>
    <col min="2" max="2" width="3.50390625" style="0" customWidth="1"/>
    <col min="3" max="3" width="11.375" style="0" customWidth="1"/>
    <col min="4" max="4" width="12.875" style="0" customWidth="1"/>
    <col min="5" max="6" width="0" style="0" hidden="1" customWidth="1"/>
    <col min="7" max="7" width="10.00390625" style="0" customWidth="1"/>
    <col min="8" max="8" width="9.75390625" style="0" customWidth="1"/>
    <col min="9" max="9" width="9.125" style="0" customWidth="1"/>
    <col min="10" max="10" width="8.375" style="0" customWidth="1"/>
    <col min="11" max="11" width="13.75390625" style="0" customWidth="1"/>
    <col min="12" max="12" width="10.00390625" style="0" customWidth="1"/>
    <col min="13" max="13" width="11.00390625" style="0" customWidth="1"/>
  </cols>
  <sheetData>
    <row r="1" spans="1:13" ht="13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3:4" ht="14.25">
      <c r="C4" s="25" t="s">
        <v>1</v>
      </c>
      <c r="D4" s="4" t="str">
        <f>'時間得点'!D4</f>
        <v>ナサス</v>
      </c>
    </row>
    <row r="5" spans="3:12" ht="14.25">
      <c r="C5" s="25" t="s">
        <v>3</v>
      </c>
      <c r="D5" s="26">
        <f>'時間得点'!D5</f>
        <v>40044</v>
      </c>
      <c r="K5" s="27" t="s">
        <v>55</v>
      </c>
      <c r="L5" s="38">
        <f>MAX(K10:K25)</f>
        <v>0</v>
      </c>
    </row>
    <row r="6" spans="3:4" ht="14.25">
      <c r="C6" s="25" t="s">
        <v>4</v>
      </c>
      <c r="D6" s="4">
        <f>'時間得点'!D6</f>
        <v>2</v>
      </c>
    </row>
    <row r="8" spans="1:13" ht="13.5">
      <c r="A8" s="27" t="s">
        <v>8</v>
      </c>
      <c r="B8" s="27" t="s">
        <v>9</v>
      </c>
      <c r="C8" s="27" t="s">
        <v>10</v>
      </c>
      <c r="D8" s="27" t="s">
        <v>11</v>
      </c>
      <c r="E8" s="27" t="s">
        <v>12</v>
      </c>
      <c r="F8" s="27" t="s">
        <v>13</v>
      </c>
      <c r="G8" s="27" t="s">
        <v>56</v>
      </c>
      <c r="H8" s="27" t="s">
        <v>17</v>
      </c>
      <c r="I8" s="27" t="s">
        <v>57</v>
      </c>
      <c r="J8" s="27" t="s">
        <v>52</v>
      </c>
      <c r="K8" s="27" t="s">
        <v>58</v>
      </c>
      <c r="L8" s="27" t="s">
        <v>59</v>
      </c>
      <c r="M8" s="27" t="s">
        <v>18</v>
      </c>
    </row>
    <row r="9" spans="1:13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36"/>
      <c r="L9" s="27"/>
      <c r="M9" s="27"/>
    </row>
    <row r="10" spans="1:13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6"/>
      <c r="L10" s="27"/>
      <c r="M10" s="27"/>
    </row>
    <row r="11" spans="1:13" ht="13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36"/>
      <c r="L11" s="27"/>
      <c r="M11" s="27"/>
    </row>
    <row r="12" spans="1:13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36"/>
      <c r="L12" s="27"/>
      <c r="M12" s="27"/>
    </row>
    <row r="13" spans="1:13" ht="13.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36"/>
      <c r="L13" s="27"/>
      <c r="M13" s="27"/>
    </row>
    <row r="14" spans="1:13" ht="13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36"/>
      <c r="L14" s="27"/>
      <c r="M14" s="27"/>
    </row>
    <row r="15" spans="1:13" ht="13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36"/>
      <c r="L15" s="27"/>
      <c r="M15" s="27"/>
    </row>
    <row r="16" spans="1:13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36"/>
      <c r="L16" s="27"/>
      <c r="M16" s="27"/>
    </row>
    <row r="17" spans="1:13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36"/>
      <c r="L17" s="27"/>
      <c r="M17" s="27"/>
    </row>
    <row r="18" spans="1:13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6"/>
      <c r="L18" s="27"/>
      <c r="M18" s="27"/>
    </row>
    <row r="19" spans="1:13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6"/>
      <c r="L19" s="27"/>
      <c r="M19" s="27"/>
    </row>
  </sheetData>
  <mergeCells count="1">
    <mergeCell ref="A1:M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akira</cp:lastModifiedBy>
  <dcterms:created xsi:type="dcterms:W3CDTF">2009-08-19T08:00:23Z</dcterms:created>
  <dcterms:modified xsi:type="dcterms:W3CDTF">2009-08-19T08:00:23Z</dcterms:modified>
  <cp:category/>
  <cp:version/>
  <cp:contentType/>
  <cp:contentStatus/>
</cp:coreProperties>
</file>