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activeTab="2"/>
  </bookViews>
  <sheets>
    <sheet name="距離得点" sheetId="1" r:id="rId1"/>
    <sheet name="時間得点" sheetId="2" r:id="rId2"/>
    <sheet name="掲示用" sheetId="3" r:id="rId3"/>
  </sheets>
  <definedNames/>
  <calcPr fullCalcOnLoad="1"/>
</workbook>
</file>

<file path=xl/comments1.xml><?xml version="1.0" encoding="utf-8"?>
<comments xmlns="http://schemas.openxmlformats.org/spreadsheetml/2006/main">
  <authors>
    <author>akira</author>
  </authors>
  <commentList>
    <comment ref="G10" authorId="0">
      <text>
        <r>
          <rPr>
            <b/>
            <sz val="9"/>
            <rFont val="ＭＳ Ｐゴシック"/>
            <family val="3"/>
          </rPr>
          <t>akira:</t>
        </r>
        <r>
          <rPr>
            <sz val="9"/>
            <rFont val="ＭＳ Ｐゴシック"/>
            <family val="3"/>
          </rPr>
          <t xml:space="preserve">
コンペGPSから手入力</t>
        </r>
      </text>
    </comment>
    <comment ref="K6" authorId="0">
      <text>
        <r>
          <rPr>
            <b/>
            <sz val="9"/>
            <rFont val="ＭＳ Ｐゴシック"/>
            <family val="3"/>
          </rPr>
          <t>akira:</t>
        </r>
        <r>
          <rPr>
            <sz val="9"/>
            <rFont val="ＭＳ Ｐゴシック"/>
            <family val="3"/>
          </rPr>
          <t xml:space="preserve">
１．参加人数を入力　２．人数分の行を追加（全シートについて行う）　３．最長飛行距離、最長フライト時間、平均エアタイム、最高合計点の範囲を変更する
５．集計が終わったら掲示用でソートを行う</t>
        </r>
      </text>
    </comment>
  </commentList>
</comments>
</file>

<file path=xl/sharedStrings.xml><?xml version="1.0" encoding="utf-8"?>
<sst xmlns="http://schemas.openxmlformats.org/spreadsheetml/2006/main" count="136" uniqueCount="63">
  <si>
    <t>1STクラス得点集計ソフト</t>
  </si>
  <si>
    <t>大会名</t>
  </si>
  <si>
    <t>日付</t>
  </si>
  <si>
    <t>ＤＡＹ</t>
  </si>
  <si>
    <t>最長フライト時間</t>
  </si>
  <si>
    <t>競技参加人数</t>
  </si>
  <si>
    <t>平均エアタイム</t>
  </si>
  <si>
    <t>順位</t>
  </si>
  <si>
    <t>No</t>
  </si>
  <si>
    <t>名前</t>
  </si>
  <si>
    <t>チーム</t>
  </si>
  <si>
    <t>機体</t>
  </si>
  <si>
    <t>Single/Double/角なし</t>
  </si>
  <si>
    <t>テイクオフ時間</t>
  </si>
  <si>
    <t>エアタイム(秒）</t>
  </si>
  <si>
    <t>時間得点</t>
  </si>
  <si>
    <t>備考</t>
  </si>
  <si>
    <t>最長飛行距離</t>
  </si>
  <si>
    <t>取得パイロン数</t>
  </si>
  <si>
    <t>距離得点</t>
  </si>
  <si>
    <t>最高合計得点</t>
  </si>
  <si>
    <t>時間順位</t>
  </si>
  <si>
    <t>距離順位</t>
  </si>
  <si>
    <t>合計得点</t>
  </si>
  <si>
    <t>パラメータb（最高時間得点）</t>
  </si>
  <si>
    <t>パラメータa（パイロン得点）</t>
  </si>
  <si>
    <t>名前</t>
  </si>
  <si>
    <t>競技参加人数</t>
  </si>
  <si>
    <t>最終得点</t>
  </si>
  <si>
    <t>パラメータａ（距離）</t>
  </si>
  <si>
    <t>パラメータｂ（時間）</t>
  </si>
  <si>
    <t>平均エアタイム</t>
  </si>
  <si>
    <t>時間得点</t>
  </si>
  <si>
    <t>ｘ＜8km</t>
  </si>
  <si>
    <t>8km≦ｙ＜16km</t>
  </si>
  <si>
    <t>を入力してください。</t>
  </si>
  <si>
    <r>
      <t>RVF</t>
    </r>
    <r>
      <rPr>
        <vertAlign val="subscript"/>
        <sz val="11"/>
        <rFont val="ＭＳ Ｐゴシック"/>
        <family val="3"/>
      </rPr>
      <t>S</t>
    </r>
    <r>
      <rPr>
        <sz val="11"/>
        <rFont val="ＭＳ Ｐゴシック"/>
        <family val="3"/>
      </rPr>
      <t>（ｘ、ｙ）</t>
    </r>
  </si>
  <si>
    <r>
      <t>RVF</t>
    </r>
    <r>
      <rPr>
        <vertAlign val="subscript"/>
        <sz val="11"/>
        <rFont val="ＭＳ Ｐゴシック"/>
        <family val="3"/>
      </rPr>
      <t>S</t>
    </r>
  </si>
  <si>
    <t>1STクラス得点集計</t>
  </si>
  <si>
    <t>Falcon I</t>
  </si>
  <si>
    <t>名草　慧</t>
  </si>
  <si>
    <t>リッジライダーズ</t>
  </si>
  <si>
    <t>Sport2</t>
  </si>
  <si>
    <t>Double</t>
  </si>
  <si>
    <t>片岡拓也</t>
  </si>
  <si>
    <t>Flying Chicken</t>
  </si>
  <si>
    <t>LaminarR</t>
  </si>
  <si>
    <t>長屋智大</t>
  </si>
  <si>
    <t>東北大学ハンググライダー</t>
  </si>
  <si>
    <t>上原 征大</t>
  </si>
  <si>
    <t>MOSQUITO</t>
  </si>
  <si>
    <t>U2</t>
  </si>
  <si>
    <t>上田将之</t>
  </si>
  <si>
    <t>FLYDOM</t>
  </si>
  <si>
    <t>遠近 崇裕</t>
  </si>
  <si>
    <t>Sylph</t>
  </si>
  <si>
    <t>Single</t>
  </si>
  <si>
    <t>竪山瑛人</t>
  </si>
  <si>
    <t>SYLPH</t>
  </si>
  <si>
    <t>岩ケ下翔平</t>
  </si>
  <si>
    <t>野木崇史</t>
  </si>
  <si>
    <t>2014学選</t>
  </si>
  <si>
    <t>ランディング時間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</si>
</sst>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0.000_ 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vertAlign val="subscript"/>
      <sz val="11"/>
      <name val="ＭＳ Ｐゴシック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1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24" borderId="10" xfId="0" applyNumberFormat="1" applyFill="1" applyBorder="1" applyAlignment="1">
      <alignment/>
    </xf>
    <xf numFmtId="0" fontId="20" fillId="0" borderId="10" xfId="0" applyFont="1" applyBorder="1" applyAlignment="1">
      <alignment/>
    </xf>
    <xf numFmtId="178" fontId="0" fillId="24" borderId="10" xfId="0" applyNumberFormat="1" applyFill="1" applyBorder="1" applyAlignment="1">
      <alignment/>
    </xf>
    <xf numFmtId="176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25" borderId="12" xfId="0" applyFill="1" applyBorder="1" applyAlignment="1">
      <alignment/>
    </xf>
    <xf numFmtId="14" fontId="0" fillId="25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23" fillId="0" borderId="12" xfId="0" applyFont="1" applyBorder="1" applyAlignment="1">
      <alignment/>
    </xf>
    <xf numFmtId="176" fontId="0" fillId="26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10" xfId="0" applyFont="1" applyFill="1" applyBorder="1" applyAlignment="1">
      <alignment horizontal="center" wrapText="1"/>
    </xf>
    <xf numFmtId="0" fontId="0" fillId="27" borderId="10" xfId="0" applyFill="1" applyBorder="1" applyAlignment="1">
      <alignment horizontal="center" wrapText="1"/>
    </xf>
    <xf numFmtId="176" fontId="0" fillId="0" borderId="12" xfId="0" applyNumberFormat="1" applyFill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77" fontId="0" fillId="0" borderId="12" xfId="0" applyNumberFormat="1" applyBorder="1" applyAlignment="1">
      <alignment/>
    </xf>
    <xf numFmtId="0" fontId="22" fillId="0" borderId="0" xfId="0" applyFont="1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9" borderId="10" xfId="0" applyFill="1" applyBorder="1" applyAlignment="1">
      <alignment/>
    </xf>
    <xf numFmtId="0" fontId="0" fillId="28" borderId="12" xfId="0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4" fontId="0" fillId="24" borderId="12" xfId="0" applyNumberFormat="1" applyFill="1" applyBorder="1" applyAlignment="1">
      <alignment/>
    </xf>
    <xf numFmtId="14" fontId="0" fillId="24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19" fillId="17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19"/>
  <sheetViews>
    <sheetView zoomScalePageLayoutView="0" workbookViewId="0" topLeftCell="A1">
      <selection activeCell="H19" sqref="H19"/>
    </sheetView>
  </sheetViews>
  <sheetFormatPr defaultColWidth="9.00390625" defaultRowHeight="13.5" customHeight="1"/>
  <cols>
    <col min="1" max="1" width="5.25390625" style="0" customWidth="1"/>
    <col min="2" max="2" width="5.125" style="0" customWidth="1"/>
    <col min="3" max="3" width="13.00390625" style="0" bestFit="1" customWidth="1"/>
    <col min="4" max="4" width="14.75390625" style="0" bestFit="1" customWidth="1"/>
    <col min="5" max="5" width="12.75390625" style="0" bestFit="1" customWidth="1"/>
    <col min="6" max="6" width="21.50390625" style="0" customWidth="1"/>
    <col min="7" max="7" width="14.875" style="0" customWidth="1"/>
    <col min="9" max="9" width="13.875" style="0" customWidth="1"/>
    <col min="11" max="11" width="11.00390625" style="0" customWidth="1"/>
  </cols>
  <sheetData>
    <row r="1" spans="1:11" ht="13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3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9:11" ht="13.5" customHeight="1">
      <c r="I3" s="11"/>
      <c r="J3" s="11"/>
      <c r="K3" s="11"/>
    </row>
    <row r="4" spans="3:13" ht="13.5" customHeight="1">
      <c r="C4" s="21" t="s">
        <v>1</v>
      </c>
      <c r="D4" s="23" t="s">
        <v>61</v>
      </c>
      <c r="I4" s="25" t="s">
        <v>33</v>
      </c>
      <c r="J4" s="43">
        <v>6</v>
      </c>
      <c r="L4" s="44"/>
      <c r="M4" t="s">
        <v>35</v>
      </c>
    </row>
    <row r="5" spans="3:9" ht="13.5" customHeight="1">
      <c r="C5" s="21" t="s">
        <v>2</v>
      </c>
      <c r="D5" s="24">
        <v>41693</v>
      </c>
      <c r="F5" s="20" t="s">
        <v>25</v>
      </c>
      <c r="G5" s="41"/>
      <c r="I5" s="10"/>
    </row>
    <row r="6" spans="3:10" ht="13.5" customHeight="1">
      <c r="C6" s="21" t="s">
        <v>3</v>
      </c>
      <c r="D6" s="23">
        <v>4</v>
      </c>
      <c r="F6" s="45"/>
      <c r="G6" s="46"/>
      <c r="I6" s="25" t="s">
        <v>34</v>
      </c>
      <c r="J6" s="43">
        <v>0</v>
      </c>
    </row>
    <row r="7" spans="9:11" ht="13.5" customHeight="1">
      <c r="I7" s="2"/>
      <c r="J7" s="2"/>
      <c r="K7" s="2"/>
    </row>
    <row r="8" spans="3:10" ht="13.5" customHeight="1">
      <c r="C8" s="12" t="s">
        <v>17</v>
      </c>
      <c r="D8" s="12">
        <f>MAX(G11:G11)</f>
        <v>4</v>
      </c>
      <c r="F8" s="12" t="s">
        <v>5</v>
      </c>
      <c r="G8" s="42">
        <v>9</v>
      </c>
      <c r="I8" s="22" t="s">
        <v>36</v>
      </c>
      <c r="J8" s="39">
        <f>1.1+(0.1*((J4*2+J6*1)/(2*G8)))</f>
        <v>1.1666666666666667</v>
      </c>
    </row>
    <row r="10" spans="1:9" s="27" customFormat="1" ht="13.5" customHeight="1">
      <c r="A10" s="33" t="s">
        <v>7</v>
      </c>
      <c r="B10" s="33" t="s">
        <v>8</v>
      </c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18</v>
      </c>
      <c r="H10" s="33" t="s">
        <v>19</v>
      </c>
      <c r="I10" s="33" t="s">
        <v>16</v>
      </c>
    </row>
    <row r="11" spans="1:9" ht="13.5" customHeight="1">
      <c r="A11" s="3">
        <f>IF(C11="",".",RANK(H11,$H$11:$H$19))</f>
        <v>4</v>
      </c>
      <c r="B11" s="28">
        <v>964</v>
      </c>
      <c r="C11" s="28" t="s">
        <v>60</v>
      </c>
      <c r="D11" s="28" t="s">
        <v>53</v>
      </c>
      <c r="E11" s="28" t="s">
        <v>51</v>
      </c>
      <c r="F11" s="28" t="s">
        <v>43</v>
      </c>
      <c r="G11" s="13">
        <v>4</v>
      </c>
      <c r="H11" s="9">
        <f>1000*G11/(23+2)</f>
        <v>160</v>
      </c>
      <c r="I11" s="17"/>
    </row>
    <row r="12" spans="1:9" ht="13.5" customHeight="1">
      <c r="A12" s="3">
        <f aca="true" t="shared" si="0" ref="A12:A18">IF(C12="",".",RANK(H12,$H$11:$H$19))</f>
        <v>2</v>
      </c>
      <c r="B12" s="28">
        <v>965</v>
      </c>
      <c r="C12" s="28" t="s">
        <v>40</v>
      </c>
      <c r="D12" s="28" t="s">
        <v>41</v>
      </c>
      <c r="E12" s="28" t="s">
        <v>42</v>
      </c>
      <c r="F12" s="28" t="s">
        <v>43</v>
      </c>
      <c r="G12" s="13">
        <v>17</v>
      </c>
      <c r="H12" s="9">
        <f aca="true" t="shared" si="1" ref="H12:H18">1000*G12/(23+2)</f>
        <v>680</v>
      </c>
      <c r="I12" s="17"/>
    </row>
    <row r="13" spans="1:9" ht="13.5" customHeight="1">
      <c r="A13" s="3">
        <f t="shared" si="0"/>
        <v>4</v>
      </c>
      <c r="B13" s="28">
        <v>968</v>
      </c>
      <c r="C13" s="28" t="s">
        <v>44</v>
      </c>
      <c r="D13" s="28" t="s">
        <v>45</v>
      </c>
      <c r="E13" s="28" t="s">
        <v>46</v>
      </c>
      <c r="F13" s="28" t="s">
        <v>43</v>
      </c>
      <c r="G13" s="13">
        <v>4</v>
      </c>
      <c r="H13" s="9">
        <f t="shared" si="1"/>
        <v>160</v>
      </c>
      <c r="I13" s="17"/>
    </row>
    <row r="14" spans="1:9" ht="13.5" customHeight="1">
      <c r="A14" s="3">
        <f t="shared" si="0"/>
        <v>1</v>
      </c>
      <c r="B14" s="28">
        <v>969</v>
      </c>
      <c r="C14" s="28" t="s">
        <v>47</v>
      </c>
      <c r="D14" s="28" t="s">
        <v>48</v>
      </c>
      <c r="E14" s="28" t="s">
        <v>46</v>
      </c>
      <c r="F14" s="28" t="s">
        <v>43</v>
      </c>
      <c r="G14" s="13">
        <v>23</v>
      </c>
      <c r="H14" s="9">
        <f t="shared" si="1"/>
        <v>920</v>
      </c>
      <c r="I14" s="17"/>
    </row>
    <row r="15" spans="1:9" ht="13.5" customHeight="1">
      <c r="A15" s="3">
        <f t="shared" si="0"/>
        <v>6</v>
      </c>
      <c r="B15" s="28">
        <v>973</v>
      </c>
      <c r="C15" s="28" t="s">
        <v>49</v>
      </c>
      <c r="D15" s="28" t="s">
        <v>50</v>
      </c>
      <c r="E15" s="28" t="s">
        <v>51</v>
      </c>
      <c r="F15" s="28" t="s">
        <v>43</v>
      </c>
      <c r="G15" s="13">
        <v>3</v>
      </c>
      <c r="H15" s="9">
        <f t="shared" si="1"/>
        <v>120</v>
      </c>
      <c r="I15" s="17"/>
    </row>
    <row r="16" spans="1:9" ht="13.5" customHeight="1">
      <c r="A16" s="3">
        <f t="shared" si="0"/>
        <v>6</v>
      </c>
      <c r="B16" s="28">
        <v>975</v>
      </c>
      <c r="C16" s="28" t="s">
        <v>59</v>
      </c>
      <c r="D16" s="28" t="s">
        <v>53</v>
      </c>
      <c r="E16" s="28" t="s">
        <v>46</v>
      </c>
      <c r="F16" s="28" t="s">
        <v>43</v>
      </c>
      <c r="G16" s="13">
        <v>3</v>
      </c>
      <c r="H16" s="9">
        <f>1000*G16/(23+2)</f>
        <v>120</v>
      </c>
      <c r="I16" s="17"/>
    </row>
    <row r="17" spans="1:9" ht="13.5" customHeight="1">
      <c r="A17" s="3">
        <f t="shared" si="0"/>
        <v>3</v>
      </c>
      <c r="B17" s="28">
        <v>981</v>
      </c>
      <c r="C17" s="28" t="s">
        <v>54</v>
      </c>
      <c r="D17" s="28" t="s">
        <v>55</v>
      </c>
      <c r="E17" s="28" t="s">
        <v>39</v>
      </c>
      <c r="F17" s="28" t="s">
        <v>56</v>
      </c>
      <c r="G17" s="13">
        <v>11</v>
      </c>
      <c r="H17" s="9">
        <f>1000*G17/(23+2)*J8</f>
        <v>513.3333333333334</v>
      </c>
      <c r="I17" s="17"/>
    </row>
    <row r="18" spans="1:9" ht="13.5" customHeight="1">
      <c r="A18" s="3">
        <f t="shared" si="0"/>
        <v>6</v>
      </c>
      <c r="B18" s="28">
        <v>982</v>
      </c>
      <c r="C18" s="28" t="s">
        <v>52</v>
      </c>
      <c r="D18" s="28" t="s">
        <v>53</v>
      </c>
      <c r="E18" s="28" t="s">
        <v>51</v>
      </c>
      <c r="F18" s="28" t="s">
        <v>43</v>
      </c>
      <c r="G18" s="13">
        <v>3</v>
      </c>
      <c r="H18" s="9">
        <f t="shared" si="1"/>
        <v>120</v>
      </c>
      <c r="I18" s="17"/>
    </row>
    <row r="19" spans="1:9" ht="13.5" customHeight="1">
      <c r="A19" s="3">
        <f>IF(C19="",".",RANK(H19,$H$11:$H$19))</f>
        <v>9</v>
      </c>
      <c r="B19" s="28">
        <v>984</v>
      </c>
      <c r="C19" s="28" t="s">
        <v>57</v>
      </c>
      <c r="D19" s="28" t="s">
        <v>58</v>
      </c>
      <c r="E19" s="28" t="s">
        <v>39</v>
      </c>
      <c r="F19" s="28" t="s">
        <v>56</v>
      </c>
      <c r="G19" s="13">
        <v>1</v>
      </c>
      <c r="H19" s="9">
        <f>1000*G19/(23+2)*J8</f>
        <v>46.66666666666667</v>
      </c>
      <c r="I19" s="17"/>
    </row>
  </sheetData>
  <sheetProtection/>
  <mergeCells count="1">
    <mergeCell ref="A1:J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19"/>
  <sheetViews>
    <sheetView zoomScale="85" zoomScaleNormal="85" zoomScalePageLayoutView="0" workbookViewId="0" topLeftCell="A1">
      <selection activeCell="L16" sqref="L16"/>
    </sheetView>
  </sheetViews>
  <sheetFormatPr defaultColWidth="9.00390625" defaultRowHeight="16.5" customHeight="1"/>
  <cols>
    <col min="1" max="1" width="7.25390625" style="0" customWidth="1"/>
    <col min="2" max="2" width="5.75390625" style="0" customWidth="1"/>
    <col min="3" max="3" width="14.375" style="0" customWidth="1"/>
    <col min="4" max="4" width="14.125" style="0" customWidth="1"/>
    <col min="5" max="5" width="15.125" style="0" customWidth="1"/>
    <col min="6" max="6" width="21.875" style="0" customWidth="1"/>
    <col min="7" max="7" width="13.75390625" style="0" customWidth="1"/>
    <col min="8" max="8" width="14.625" style="0" customWidth="1"/>
    <col min="9" max="9" width="12.00390625" style="0" customWidth="1"/>
    <col min="10" max="10" width="11.75390625" style="0" customWidth="1"/>
    <col min="11" max="11" width="12.375" style="0" bestFit="1" customWidth="1"/>
  </cols>
  <sheetData>
    <row r="1" spans="1:11" ht="16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6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1"/>
    </row>
    <row r="4" spans="3:9" ht="16.5" customHeight="1">
      <c r="C4" s="18" t="s">
        <v>1</v>
      </c>
      <c r="D4" s="26" t="s">
        <v>61</v>
      </c>
      <c r="E4" s="2"/>
      <c r="F4" s="2"/>
      <c r="G4" s="2"/>
      <c r="H4" s="2"/>
      <c r="I4" s="2"/>
    </row>
    <row r="5" spans="3:8" ht="16.5" customHeight="1">
      <c r="C5" s="18" t="s">
        <v>2</v>
      </c>
      <c r="D5" s="47">
        <v>41693</v>
      </c>
      <c r="E5" s="2"/>
      <c r="F5" s="2"/>
      <c r="G5" s="2"/>
      <c r="H5" s="2"/>
    </row>
    <row r="6" spans="3:10" ht="16.5" customHeight="1">
      <c r="C6" s="18" t="s">
        <v>3</v>
      </c>
      <c r="D6" s="19">
        <v>4</v>
      </c>
      <c r="E6" s="2"/>
      <c r="F6" s="20" t="s">
        <v>24</v>
      </c>
      <c r="G6" s="41"/>
      <c r="H6" s="2"/>
      <c r="I6" s="2"/>
      <c r="J6" s="2"/>
    </row>
    <row r="7" spans="3:9" ht="16.5" customHeight="1">
      <c r="C7" s="2"/>
      <c r="D7" s="2"/>
      <c r="E7" s="2"/>
      <c r="F7" s="2"/>
      <c r="G7" s="2"/>
      <c r="H7" s="2"/>
      <c r="I7" s="2"/>
    </row>
    <row r="8" spans="3:10" ht="16.5" customHeight="1">
      <c r="C8" s="3" t="s">
        <v>4</v>
      </c>
      <c r="D8" s="3">
        <f>MAX(I11:I11)</f>
        <v>2879</v>
      </c>
      <c r="E8" s="2"/>
      <c r="F8" s="3" t="s">
        <v>5</v>
      </c>
      <c r="G8" s="42">
        <v>9</v>
      </c>
      <c r="H8" s="2"/>
      <c r="I8" s="3" t="s">
        <v>6</v>
      </c>
      <c r="J8" s="38" t="str">
        <f>ROUND(SUM(I11:I19)/G8,0)&amp;"(秒)"</f>
        <v>5233(秒)</v>
      </c>
    </row>
    <row r="10" spans="1:11" s="27" customFormat="1" ht="16.5" customHeight="1">
      <c r="A10" s="33" t="s">
        <v>7</v>
      </c>
      <c r="B10" s="33" t="s">
        <v>8</v>
      </c>
      <c r="C10" s="33" t="s">
        <v>9</v>
      </c>
      <c r="D10" s="33" t="s">
        <v>10</v>
      </c>
      <c r="E10" s="33" t="s">
        <v>11</v>
      </c>
      <c r="F10" s="33" t="s">
        <v>12</v>
      </c>
      <c r="G10" s="33" t="s">
        <v>13</v>
      </c>
      <c r="H10" s="33" t="s">
        <v>62</v>
      </c>
      <c r="I10" s="33" t="s">
        <v>14</v>
      </c>
      <c r="J10" s="33" t="s">
        <v>15</v>
      </c>
      <c r="K10" s="33" t="s">
        <v>16</v>
      </c>
    </row>
    <row r="11" spans="1:11" ht="16.5" customHeight="1">
      <c r="A11" s="3">
        <f>IF(C11="",".",RANK(J11,$J$11:$J$19))</f>
        <v>5</v>
      </c>
      <c r="B11" s="28">
        <v>964</v>
      </c>
      <c r="C11" s="28" t="s">
        <v>60</v>
      </c>
      <c r="D11" s="28" t="s">
        <v>53</v>
      </c>
      <c r="E11" s="28" t="s">
        <v>51</v>
      </c>
      <c r="F11" s="5" t="s">
        <v>43</v>
      </c>
      <c r="G11" s="6">
        <v>0.5174421296296297</v>
      </c>
      <c r="H11" s="7">
        <v>0.5507638888888889</v>
      </c>
      <c r="I11" s="8">
        <f aca="true" t="shared" si="0" ref="I11:I19">3600*HOUR(H11-G11)+60*MINUTE(H11-G11)+SECOND(H11-G11)</f>
        <v>2879</v>
      </c>
      <c r="J11" s="9">
        <f>1000*2/(23+2)*(I11/5233)</f>
        <v>44.01299445824574</v>
      </c>
      <c r="K11" s="17"/>
    </row>
    <row r="12" spans="1:11" ht="16.5" customHeight="1">
      <c r="A12" s="3">
        <f aca="true" t="shared" si="1" ref="A12:A19">IF(C12="",".",RANK(J12,$J$11:$J$19))</f>
        <v>1</v>
      </c>
      <c r="B12" s="28">
        <v>965</v>
      </c>
      <c r="C12" s="28" t="s">
        <v>40</v>
      </c>
      <c r="D12" s="28" t="s">
        <v>41</v>
      </c>
      <c r="E12" s="28" t="s">
        <v>42</v>
      </c>
      <c r="F12" s="5" t="s">
        <v>43</v>
      </c>
      <c r="G12" s="6">
        <v>0.5030787037037037</v>
      </c>
      <c r="H12" s="7">
        <v>0.6458333333333334</v>
      </c>
      <c r="I12" s="8">
        <f t="shared" si="0"/>
        <v>12334</v>
      </c>
      <c r="J12" s="9">
        <f aca="true" t="shared" si="2" ref="J12:J19">1000*2/(23+2)*(I12/5233)</f>
        <v>188.55723294477355</v>
      </c>
      <c r="K12" s="17"/>
    </row>
    <row r="13" spans="1:11" ht="16.5" customHeight="1">
      <c r="A13" s="3">
        <f t="shared" si="1"/>
        <v>4</v>
      </c>
      <c r="B13" s="28">
        <v>968</v>
      </c>
      <c r="C13" s="28" t="s">
        <v>44</v>
      </c>
      <c r="D13" s="28" t="s">
        <v>45</v>
      </c>
      <c r="E13" s="28" t="s">
        <v>46</v>
      </c>
      <c r="F13" s="5" t="s">
        <v>43</v>
      </c>
      <c r="G13" s="6">
        <v>0.5036805555555556</v>
      </c>
      <c r="H13" s="7">
        <v>0.5571990740740741</v>
      </c>
      <c r="I13" s="8">
        <f t="shared" si="0"/>
        <v>4624</v>
      </c>
      <c r="J13" s="9">
        <f t="shared" si="2"/>
        <v>70.68985285686986</v>
      </c>
      <c r="K13" s="17"/>
    </row>
    <row r="14" spans="1:11" ht="16.5" customHeight="1">
      <c r="A14" s="3">
        <f t="shared" si="1"/>
        <v>2</v>
      </c>
      <c r="B14" s="28">
        <v>969</v>
      </c>
      <c r="C14" s="28" t="s">
        <v>47</v>
      </c>
      <c r="D14" s="28" t="s">
        <v>48</v>
      </c>
      <c r="E14" s="28" t="s">
        <v>46</v>
      </c>
      <c r="F14" s="5" t="s">
        <v>43</v>
      </c>
      <c r="G14" s="6">
        <v>0.5051736111111111</v>
      </c>
      <c r="H14" s="7">
        <v>0.6458333333333334</v>
      </c>
      <c r="I14" s="8">
        <f t="shared" si="0"/>
        <v>12153</v>
      </c>
      <c r="J14" s="9">
        <f t="shared" si="2"/>
        <v>185.790177718326</v>
      </c>
      <c r="K14" s="17"/>
    </row>
    <row r="15" spans="1:11" ht="16.5" customHeight="1">
      <c r="A15" s="3">
        <f t="shared" si="1"/>
        <v>6</v>
      </c>
      <c r="B15" s="28">
        <v>973</v>
      </c>
      <c r="C15" s="28" t="s">
        <v>49</v>
      </c>
      <c r="D15" s="28" t="s">
        <v>50</v>
      </c>
      <c r="E15" s="28" t="s">
        <v>51</v>
      </c>
      <c r="F15" s="5" t="s">
        <v>43</v>
      </c>
      <c r="G15" s="6">
        <v>0.5107523148148149</v>
      </c>
      <c r="H15" s="7">
        <v>0.5428587962962963</v>
      </c>
      <c r="I15" s="8">
        <f t="shared" si="0"/>
        <v>2774</v>
      </c>
      <c r="J15" s="9">
        <f t="shared" si="2"/>
        <v>42.40779667494745</v>
      </c>
      <c r="K15" s="17"/>
    </row>
    <row r="16" spans="1:11" ht="16.5" customHeight="1">
      <c r="A16" s="3">
        <f t="shared" si="1"/>
        <v>7</v>
      </c>
      <c r="B16" s="28">
        <v>975</v>
      </c>
      <c r="C16" s="28" t="s">
        <v>59</v>
      </c>
      <c r="D16" s="28" t="s">
        <v>53</v>
      </c>
      <c r="E16" s="28" t="s">
        <v>46</v>
      </c>
      <c r="F16" s="5" t="s">
        <v>43</v>
      </c>
      <c r="G16" s="6">
        <v>0.5187268518518519</v>
      </c>
      <c r="H16" s="7">
        <v>0.549537037037037</v>
      </c>
      <c r="I16" s="8">
        <f t="shared" si="0"/>
        <v>2662</v>
      </c>
      <c r="J16" s="9">
        <f t="shared" si="2"/>
        <v>40.69558570609593</v>
      </c>
      <c r="K16" s="17"/>
    </row>
    <row r="17" spans="1:11" ht="16.5" customHeight="1">
      <c r="A17" s="3">
        <f t="shared" si="1"/>
        <v>3</v>
      </c>
      <c r="B17" s="28">
        <v>981</v>
      </c>
      <c r="C17" s="28" t="s">
        <v>54</v>
      </c>
      <c r="D17" s="28" t="s">
        <v>55</v>
      </c>
      <c r="E17" s="28" t="s">
        <v>39</v>
      </c>
      <c r="F17" s="5" t="s">
        <v>56</v>
      </c>
      <c r="G17" s="6">
        <v>0.5120486111111111</v>
      </c>
      <c r="H17" s="7">
        <v>0.5895717592592592</v>
      </c>
      <c r="I17" s="8">
        <f t="shared" si="0"/>
        <v>6698</v>
      </c>
      <c r="J17" s="9">
        <f t="shared" si="2"/>
        <v>102.39633097649532</v>
      </c>
      <c r="K17" s="17"/>
    </row>
    <row r="18" spans="1:11" ht="16.5" customHeight="1">
      <c r="A18" s="3">
        <f t="shared" si="1"/>
        <v>9</v>
      </c>
      <c r="B18" s="28">
        <v>982</v>
      </c>
      <c r="C18" s="28" t="s">
        <v>52</v>
      </c>
      <c r="D18" s="28" t="s">
        <v>53</v>
      </c>
      <c r="E18" s="28" t="s">
        <v>51</v>
      </c>
      <c r="F18" s="5" t="s">
        <v>43</v>
      </c>
      <c r="G18" s="6">
        <v>0.5300694444444444</v>
      </c>
      <c r="H18" s="7">
        <v>0.5450925925925926</v>
      </c>
      <c r="I18" s="8">
        <f t="shared" si="0"/>
        <v>1298</v>
      </c>
      <c r="J18" s="9">
        <f t="shared" si="2"/>
        <v>19.843302121154213</v>
      </c>
      <c r="K18" s="17"/>
    </row>
    <row r="19" spans="1:11" ht="16.5" customHeight="1">
      <c r="A19" s="3">
        <f t="shared" si="1"/>
        <v>8</v>
      </c>
      <c r="B19" s="28">
        <v>984</v>
      </c>
      <c r="C19" s="28" t="s">
        <v>57</v>
      </c>
      <c r="D19" s="28" t="s">
        <v>58</v>
      </c>
      <c r="E19" s="28" t="s">
        <v>39</v>
      </c>
      <c r="F19" s="5" t="s">
        <v>56</v>
      </c>
      <c r="G19" s="6">
        <v>0.5295486111111111</v>
      </c>
      <c r="H19" s="7">
        <v>0.5489583333333333</v>
      </c>
      <c r="I19" s="8">
        <f t="shared" si="0"/>
        <v>1677</v>
      </c>
      <c r="J19" s="9">
        <f t="shared" si="2"/>
        <v>25.63730173896427</v>
      </c>
      <c r="K19" s="17"/>
    </row>
  </sheetData>
  <sheetProtection/>
  <mergeCells count="1">
    <mergeCell ref="A1:J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N19"/>
  <sheetViews>
    <sheetView tabSelected="1" zoomScalePageLayoutView="0" workbookViewId="0" topLeftCell="A1">
      <selection activeCell="G9" sqref="G9"/>
    </sheetView>
  </sheetViews>
  <sheetFormatPr defaultColWidth="9.00390625" defaultRowHeight="15" customHeight="1"/>
  <cols>
    <col min="1" max="1" width="4.50390625" style="0" customWidth="1"/>
    <col min="2" max="2" width="3.75390625" style="0" customWidth="1"/>
    <col min="3" max="3" width="12.50390625" style="0" customWidth="1"/>
    <col min="4" max="4" width="14.75390625" style="0" bestFit="1" customWidth="1"/>
    <col min="5" max="5" width="13.375" style="0" customWidth="1"/>
    <col min="6" max="6" width="18.875" style="0" customWidth="1"/>
    <col min="9" max="9" width="9.75390625" style="0" customWidth="1"/>
    <col min="13" max="13" width="8.875" style="0" customWidth="1"/>
    <col min="14" max="14" width="5.25390625" style="0" customWidth="1"/>
  </cols>
  <sheetData>
    <row r="1" spans="1:13" ht="15" customHeigh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3:4" ht="15" customHeight="1">
      <c r="C4" s="14" t="s">
        <v>1</v>
      </c>
      <c r="D4" s="4" t="str">
        <f>'距離得点'!D4</f>
        <v>2014学選</v>
      </c>
    </row>
    <row r="5" spans="3:7" ht="15" customHeight="1">
      <c r="C5" s="14" t="s">
        <v>2</v>
      </c>
      <c r="D5" s="48"/>
      <c r="F5" s="25" t="s">
        <v>29</v>
      </c>
      <c r="G5" s="23">
        <f>'距離得点'!G5</f>
        <v>0</v>
      </c>
    </row>
    <row r="6" spans="3:10" ht="15" customHeight="1">
      <c r="C6" s="14" t="s">
        <v>3</v>
      </c>
      <c r="D6" s="4">
        <f>'距離得点'!D6</f>
        <v>4</v>
      </c>
      <c r="F6" s="25" t="s">
        <v>30</v>
      </c>
      <c r="G6" s="23">
        <f>'時間得点'!G6</f>
        <v>0</v>
      </c>
      <c r="I6" s="20" t="s">
        <v>37</v>
      </c>
      <c r="J6" s="49">
        <f>'距離得点'!J8</f>
        <v>1.1666666666666667</v>
      </c>
    </row>
    <row r="7" spans="1:14" ht="15" customHeight="1">
      <c r="A7" s="11"/>
      <c r="B7" s="11"/>
      <c r="C7" s="40"/>
      <c r="D7" s="11"/>
      <c r="E7" s="11"/>
      <c r="F7" s="11"/>
      <c r="G7" s="11"/>
      <c r="H7" s="11"/>
      <c r="I7" s="11"/>
      <c r="J7" s="11"/>
      <c r="K7" s="11"/>
      <c r="M7" s="11"/>
      <c r="N7" s="11"/>
    </row>
    <row r="8" spans="1:14" ht="15" customHeight="1">
      <c r="A8" s="11"/>
      <c r="B8" s="11"/>
      <c r="C8" s="12" t="s">
        <v>20</v>
      </c>
      <c r="D8" s="9">
        <v>1106</v>
      </c>
      <c r="E8" s="11"/>
      <c r="F8" s="25" t="s">
        <v>27</v>
      </c>
      <c r="G8" s="23">
        <f>'距離得点'!G8</f>
        <v>9</v>
      </c>
      <c r="H8" s="11"/>
      <c r="I8" s="30" t="s">
        <v>31</v>
      </c>
      <c r="J8" s="37" t="str">
        <f>'時間得点'!J8</f>
        <v>5233(秒)</v>
      </c>
      <c r="L8" s="11"/>
      <c r="M8" s="11"/>
      <c r="N8" s="11"/>
    </row>
    <row r="9" spans="1:14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3" s="27" customFormat="1" ht="15" customHeight="1">
      <c r="A10" s="33" t="s">
        <v>7</v>
      </c>
      <c r="B10" s="33" t="s">
        <v>8</v>
      </c>
      <c r="C10" s="34" t="s">
        <v>26</v>
      </c>
      <c r="D10" s="33" t="s">
        <v>10</v>
      </c>
      <c r="E10" s="33" t="s">
        <v>11</v>
      </c>
      <c r="F10" s="33" t="s">
        <v>12</v>
      </c>
      <c r="G10" s="35" t="s">
        <v>19</v>
      </c>
      <c r="H10" s="35" t="s">
        <v>22</v>
      </c>
      <c r="I10" s="36" t="s">
        <v>32</v>
      </c>
      <c r="J10" s="35" t="s">
        <v>21</v>
      </c>
      <c r="K10" s="35" t="s">
        <v>23</v>
      </c>
      <c r="L10" s="34" t="s">
        <v>28</v>
      </c>
      <c r="M10" s="33" t="s">
        <v>16</v>
      </c>
    </row>
    <row r="11" spans="1:13" ht="15" customHeight="1">
      <c r="A11" s="12">
        <f>IF(OR(L11="",L11="-"),".",RANK(L11,$L$11:$L$19))</f>
        <v>1</v>
      </c>
      <c r="B11" s="28">
        <f>'距離得点'!B14</f>
        <v>969</v>
      </c>
      <c r="C11" s="28" t="str">
        <f>'距離得点'!C14</f>
        <v>長屋智大</v>
      </c>
      <c r="D11" s="28" t="str">
        <f>'距離得点'!D14</f>
        <v>東北大学ハンググライダー</v>
      </c>
      <c r="E11" s="28" t="str">
        <f>'距離得点'!E14</f>
        <v>LaminarR</v>
      </c>
      <c r="F11" s="5" t="str">
        <f>'距離得点'!F14</f>
        <v>Double</v>
      </c>
      <c r="G11" s="32">
        <f>'距離得点'!H14</f>
        <v>920</v>
      </c>
      <c r="H11" s="15">
        <f>'距離得点'!A14</f>
        <v>1</v>
      </c>
      <c r="I11" s="32">
        <f>'時間得点'!J14</f>
        <v>185.790177718326</v>
      </c>
      <c r="J11" s="29">
        <f>'時間得点'!A14</f>
        <v>2</v>
      </c>
      <c r="K11" s="16">
        <f>(G11+I11)*1</f>
        <v>1105.790177718326</v>
      </c>
      <c r="L11" s="31">
        <f>K11/$D$8*1000</f>
        <v>999.8102872679259</v>
      </c>
      <c r="M11" s="17"/>
    </row>
    <row r="12" spans="1:13" ht="15" customHeight="1">
      <c r="A12" s="12">
        <f>IF(OR(L12="",L12="-"),".",RANK(L12,$L$11:$L$19))</f>
        <v>2</v>
      </c>
      <c r="B12" s="28">
        <f>'距離得点'!B12</f>
        <v>965</v>
      </c>
      <c r="C12" s="28" t="str">
        <f>'距離得点'!C12</f>
        <v>名草　慧</v>
      </c>
      <c r="D12" s="28" t="str">
        <f>'距離得点'!D12</f>
        <v>リッジライダーズ</v>
      </c>
      <c r="E12" s="28" t="str">
        <f>'距離得点'!E12</f>
        <v>Sport2</v>
      </c>
      <c r="F12" s="5" t="str">
        <f>'距離得点'!F12</f>
        <v>Double</v>
      </c>
      <c r="G12" s="32">
        <f>'距離得点'!H12</f>
        <v>680</v>
      </c>
      <c r="H12" s="15">
        <f>'距離得点'!A12</f>
        <v>2</v>
      </c>
      <c r="I12" s="32">
        <f>'時間得点'!J12</f>
        <v>188.55723294477355</v>
      </c>
      <c r="J12" s="29">
        <f>'時間得点'!A12</f>
        <v>1</v>
      </c>
      <c r="K12" s="16">
        <f>(G12+I12)*1</f>
        <v>868.5572329447735</v>
      </c>
      <c r="L12" s="31">
        <f>K12/$D$8*1000</f>
        <v>785.3139538379507</v>
      </c>
      <c r="M12" s="17"/>
    </row>
    <row r="13" spans="1:13" ht="15" customHeight="1">
      <c r="A13" s="12">
        <f>IF(OR(L13="",L13="-"),".",RANK(L13,$L$11:$L$19))</f>
        <v>3</v>
      </c>
      <c r="B13" s="28">
        <f>'距離得点'!B17</f>
        <v>981</v>
      </c>
      <c r="C13" s="28" t="str">
        <f>'距離得点'!C17</f>
        <v>遠近 崇裕</v>
      </c>
      <c r="D13" s="28" t="str">
        <f>'距離得点'!D17</f>
        <v>Sylph</v>
      </c>
      <c r="E13" s="28" t="str">
        <f>'距離得点'!E17</f>
        <v>Falcon I</v>
      </c>
      <c r="F13" s="5" t="str">
        <f>'距離得点'!F17</f>
        <v>Single</v>
      </c>
      <c r="G13" s="32">
        <f>'距離得点'!H17</f>
        <v>513.3333333333334</v>
      </c>
      <c r="H13" s="15">
        <f>'距離得点'!A17</f>
        <v>3</v>
      </c>
      <c r="I13" s="32">
        <f>'時間得点'!J17</f>
        <v>102.39633097649532</v>
      </c>
      <c r="J13" s="29">
        <f>'時間得点'!A17</f>
        <v>3</v>
      </c>
      <c r="K13" s="16">
        <f>(G13+I13)*1</f>
        <v>615.7296643098286</v>
      </c>
      <c r="L13" s="31">
        <f>K13/$D$8*1000</f>
        <v>556.7175988334798</v>
      </c>
      <c r="M13" s="17"/>
    </row>
    <row r="14" spans="1:13" ht="15" customHeight="1">
      <c r="A14" s="12">
        <f>IF(OR(L14="",L14="-"),".",RANK(L14,$L$11:$L$19))</f>
        <v>4</v>
      </c>
      <c r="B14" s="28">
        <f>'距離得点'!B13</f>
        <v>968</v>
      </c>
      <c r="C14" s="28" t="str">
        <f>'距離得点'!C13</f>
        <v>片岡拓也</v>
      </c>
      <c r="D14" s="28" t="str">
        <f>'距離得点'!D13</f>
        <v>Flying Chicken</v>
      </c>
      <c r="E14" s="28" t="str">
        <f>'距離得点'!E13</f>
        <v>LaminarR</v>
      </c>
      <c r="F14" s="5" t="str">
        <f>'距離得点'!F13</f>
        <v>Double</v>
      </c>
      <c r="G14" s="32">
        <f>'距離得点'!H13</f>
        <v>160</v>
      </c>
      <c r="H14" s="15">
        <f>'距離得点'!A13</f>
        <v>4</v>
      </c>
      <c r="I14" s="32">
        <f>'時間得点'!J13</f>
        <v>70.68985285686986</v>
      </c>
      <c r="J14" s="29">
        <f>'時間得点'!A13</f>
        <v>4</v>
      </c>
      <c r="K14" s="16">
        <f>(G14+I14)*1</f>
        <v>230.68985285686986</v>
      </c>
      <c r="L14" s="31">
        <f>K14/$D$8*1000</f>
        <v>208.5803371219438</v>
      </c>
      <c r="M14" s="17"/>
    </row>
    <row r="15" spans="1:13" ht="15" customHeight="1">
      <c r="A15" s="12">
        <f>IF(OR(L15="",L15="-"),".",RANK(L15,$L$11:$L$19))</f>
        <v>5</v>
      </c>
      <c r="B15" s="28">
        <f>'距離得点'!B11</f>
        <v>964</v>
      </c>
      <c r="C15" s="28" t="str">
        <f>'距離得点'!C11</f>
        <v>野木崇史</v>
      </c>
      <c r="D15" s="28" t="str">
        <f>'距離得点'!D11</f>
        <v>FLYDOM</v>
      </c>
      <c r="E15" s="28" t="str">
        <f>'距離得点'!E11</f>
        <v>U2</v>
      </c>
      <c r="F15" s="5" t="str">
        <f>'距離得点'!F11</f>
        <v>Double</v>
      </c>
      <c r="G15" s="32">
        <f>'距離得点'!H11</f>
        <v>160</v>
      </c>
      <c r="H15" s="15">
        <f>'距離得点'!A11</f>
        <v>4</v>
      </c>
      <c r="I15" s="32">
        <f>'時間得点'!J11</f>
        <v>44.01299445824574</v>
      </c>
      <c r="J15" s="29">
        <f>'時間得点'!A11</f>
        <v>5</v>
      </c>
      <c r="K15" s="16">
        <f>(G15+I15)*1</f>
        <v>204.01299445824574</v>
      </c>
      <c r="L15" s="31">
        <f>(G15+I15)</f>
        <v>204.01299445824574</v>
      </c>
      <c r="M15" s="17"/>
    </row>
    <row r="16" spans="1:13" ht="15" customHeight="1">
      <c r="A16" s="12">
        <f>IF(OR(L16="",L16="-"),".",RANK(L16,$L$11:$L$19))</f>
        <v>6</v>
      </c>
      <c r="B16" s="28">
        <f>'距離得点'!B15</f>
        <v>973</v>
      </c>
      <c r="C16" s="28" t="str">
        <f>'距離得点'!C15</f>
        <v>上原 征大</v>
      </c>
      <c r="D16" s="28" t="str">
        <f>'距離得点'!D15</f>
        <v>MOSQUITO</v>
      </c>
      <c r="E16" s="28" t="str">
        <f>'距離得点'!E15</f>
        <v>U2</v>
      </c>
      <c r="F16" s="5" t="str">
        <f>'距離得点'!F15</f>
        <v>Double</v>
      </c>
      <c r="G16" s="32">
        <f>'距離得点'!H15</f>
        <v>120</v>
      </c>
      <c r="H16" s="15">
        <f>'距離得点'!A15</f>
        <v>6</v>
      </c>
      <c r="I16" s="32">
        <f>'時間得点'!J15</f>
        <v>42.40779667494745</v>
      </c>
      <c r="J16" s="29">
        <f>'時間得点'!A15</f>
        <v>6</v>
      </c>
      <c r="K16" s="16">
        <f>(G16+I16)*1</f>
        <v>162.40779667494746</v>
      </c>
      <c r="L16" s="31">
        <f>K16/$D$8*1000</f>
        <v>146.8424924728277</v>
      </c>
      <c r="M16" s="17"/>
    </row>
    <row r="17" spans="1:13" ht="15" customHeight="1">
      <c r="A17" s="12">
        <f>IF(OR(L17="",L17="-"),".",RANK(L17,$L$11:$L$19))</f>
        <v>7</v>
      </c>
      <c r="B17" s="28">
        <f>'距離得点'!B16</f>
        <v>975</v>
      </c>
      <c r="C17" s="28" t="str">
        <f>'距離得点'!C16</f>
        <v>岩ケ下翔平</v>
      </c>
      <c r="D17" s="28" t="str">
        <f>'距離得点'!D16</f>
        <v>FLYDOM</v>
      </c>
      <c r="E17" s="28" t="str">
        <f>'距離得点'!E16</f>
        <v>LaminarR</v>
      </c>
      <c r="F17" s="5" t="str">
        <f>'距離得点'!F16</f>
        <v>Double</v>
      </c>
      <c r="G17" s="32">
        <f>'距離得点'!H16</f>
        <v>120</v>
      </c>
      <c r="H17" s="15">
        <f>'距離得点'!A16</f>
        <v>6</v>
      </c>
      <c r="I17" s="32">
        <f>'時間得点'!J16</f>
        <v>40.69558570609593</v>
      </c>
      <c r="J17" s="29">
        <f>'時間得点'!A16</f>
        <v>7</v>
      </c>
      <c r="K17" s="16">
        <f>(G17+I17)*1</f>
        <v>160.69558570609593</v>
      </c>
      <c r="L17" s="31">
        <f>K17/$D$8*1000</f>
        <v>145.29438128941766</v>
      </c>
      <c r="M17" s="17"/>
    </row>
    <row r="18" spans="1:13" ht="15" customHeight="1">
      <c r="A18" s="12">
        <f>IF(OR(L18="",L18="-"),".",RANK(L18,$L$11:$L$19))</f>
        <v>8</v>
      </c>
      <c r="B18" s="28">
        <f>'距離得点'!B18</f>
        <v>982</v>
      </c>
      <c r="C18" s="28" t="str">
        <f>'距離得点'!C18</f>
        <v>上田将之</v>
      </c>
      <c r="D18" s="28" t="str">
        <f>'距離得点'!D18</f>
        <v>FLYDOM</v>
      </c>
      <c r="E18" s="28" t="str">
        <f>'距離得点'!E18</f>
        <v>U2</v>
      </c>
      <c r="F18" s="5" t="str">
        <f>'距離得点'!F18</f>
        <v>Double</v>
      </c>
      <c r="G18" s="32">
        <f>'距離得点'!H18</f>
        <v>120</v>
      </c>
      <c r="H18" s="15">
        <f>'距離得点'!A18</f>
        <v>6</v>
      </c>
      <c r="I18" s="32">
        <f>'時間得点'!J18</f>
        <v>19.843302121154213</v>
      </c>
      <c r="J18" s="29">
        <f>'時間得点'!A18</f>
        <v>9</v>
      </c>
      <c r="K18" s="16">
        <f>(G18+I18)*1</f>
        <v>139.8433021211542</v>
      </c>
      <c r="L18" s="31">
        <f>K18/$D$8*1000</f>
        <v>126.44059866288806</v>
      </c>
      <c r="M18" s="17"/>
    </row>
    <row r="19" spans="1:13" ht="15" customHeight="1">
      <c r="A19" s="12">
        <f>IF(OR(L19="",L19="-"),".",RANK(L19,$L$11:$L$19))</f>
        <v>9</v>
      </c>
      <c r="B19" s="28">
        <f>'距離得点'!B19</f>
        <v>984</v>
      </c>
      <c r="C19" s="28" t="str">
        <f>'距離得点'!C19</f>
        <v>竪山瑛人</v>
      </c>
      <c r="D19" s="28" t="str">
        <f>'距離得点'!D19</f>
        <v>SYLPH</v>
      </c>
      <c r="E19" s="28" t="str">
        <f>'距離得点'!E19</f>
        <v>Falcon I</v>
      </c>
      <c r="F19" s="5" t="str">
        <f>'距離得点'!F19</f>
        <v>Single</v>
      </c>
      <c r="G19" s="32">
        <f>'距離得点'!H19</f>
        <v>46.66666666666667</v>
      </c>
      <c r="H19" s="15">
        <f>'距離得点'!A19</f>
        <v>9</v>
      </c>
      <c r="I19" s="32">
        <f>'時間得点'!J19</f>
        <v>25.63730173896427</v>
      </c>
      <c r="J19" s="29">
        <f>'時間得点'!A19</f>
        <v>8</v>
      </c>
      <c r="K19" s="16">
        <f>(G19+I19)*1</f>
        <v>72.30396840563094</v>
      </c>
      <c r="L19" s="31">
        <f>K19/$D$8*1000</f>
        <v>65.37429331431369</v>
      </c>
      <c r="M19" s="17"/>
    </row>
  </sheetData>
  <sheetProtection/>
  <mergeCells count="1">
    <mergeCell ref="A1:M2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toririn</cp:lastModifiedBy>
  <cp:lastPrinted>2010-02-28T03:39:56Z</cp:lastPrinted>
  <dcterms:created xsi:type="dcterms:W3CDTF">2009-08-19T08:00:23Z</dcterms:created>
  <dcterms:modified xsi:type="dcterms:W3CDTF">2014-02-23T08:18:00Z</dcterms:modified>
  <cp:category/>
  <cp:version/>
  <cp:contentType/>
  <cp:contentStatus/>
</cp:coreProperties>
</file>